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rive\DUNS TEW PARISH COUNCIL\Audit\25-26\"/>
    </mc:Choice>
  </mc:AlternateContent>
  <xr:revisionPtr revIDLastSave="0" documentId="13_ncr:1_{7F8D50A3-9C56-4D12-A873-93CE5EC39C7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Variances" sheetId="1" r:id="rId1"/>
  </sheets>
  <definedNames>
    <definedName name="_xlnm.Print_Area" localSheetId="0">Variances!$A$1:$O$32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F22" i="1" l="1"/>
  <c r="H28" i="1"/>
  <c r="L28" i="1" s="1"/>
  <c r="N28" i="1" s="1"/>
  <c r="H26" i="1"/>
  <c r="K26" i="1" s="1"/>
  <c r="H24" i="1"/>
  <c r="K24" i="1" s="1"/>
  <c r="K20" i="1"/>
  <c r="H18" i="1"/>
  <c r="K18" i="1" s="1"/>
  <c r="H16" i="1"/>
  <c r="L16" i="1" s="1"/>
  <c r="H14" i="1"/>
  <c r="L14" i="1" s="1"/>
  <c r="N14" i="1" s="1"/>
  <c r="H12" i="1"/>
  <c r="L12" i="1" s="1"/>
  <c r="N12" i="1" s="1"/>
  <c r="G28" i="1"/>
  <c r="M28" i="1" s="1"/>
  <c r="G26" i="1"/>
  <c r="M26" i="1" s="1"/>
  <c r="G24" i="1"/>
  <c r="M24" i="1" s="1"/>
  <c r="G20" i="1"/>
  <c r="M20" i="1" s="1"/>
  <c r="G18" i="1"/>
  <c r="M18" i="1" s="1"/>
  <c r="G16" i="1"/>
  <c r="M16" i="1" s="1"/>
  <c r="G14" i="1"/>
  <c r="M14" i="1" s="1"/>
  <c r="G12" i="1"/>
  <c r="M12" i="1" s="1"/>
  <c r="J12" i="1"/>
  <c r="I12" i="1"/>
  <c r="J28" i="1"/>
  <c r="I28" i="1"/>
  <c r="J26" i="1"/>
  <c r="I26" i="1"/>
  <c r="J24" i="1"/>
  <c r="I24" i="1"/>
  <c r="J20" i="1"/>
  <c r="I20" i="1"/>
  <c r="J18" i="1"/>
  <c r="I18" i="1"/>
  <c r="J16" i="1"/>
  <c r="I16" i="1"/>
  <c r="J14" i="1"/>
  <c r="I14" i="1"/>
  <c r="D22" i="1"/>
  <c r="K14" i="1"/>
  <c r="L18" i="1"/>
  <c r="N18" i="1" s="1"/>
  <c r="K28" i="1" l="1"/>
  <c r="L26" i="1"/>
  <c r="N26" i="1" s="1"/>
  <c r="L24" i="1"/>
  <c r="N24" i="1" s="1"/>
  <c r="K16" i="1"/>
  <c r="K12" i="1"/>
  <c r="I22" i="1"/>
  <c r="G22" i="1"/>
  <c r="M22" i="1" s="1"/>
  <c r="J22" i="1"/>
  <c r="N10" i="1"/>
  <c r="H22" i="1"/>
  <c r="N16" i="1"/>
  <c r="L20" i="1"/>
  <c r="N20" i="1" s="1"/>
  <c r="L22" i="1" l="1"/>
  <c r="N22" i="1" s="1"/>
  <c r="K22" i="1"/>
</calcChain>
</file>

<file path=xl/sharedStrings.xml><?xml version="1.0" encoding="utf-8"?>
<sst xmlns="http://schemas.openxmlformats.org/spreadsheetml/2006/main" count="30" uniqueCount="26">
  <si>
    <t xml:space="preserve">Explanation of variances 2025/26 – pro forma </t>
  </si>
  <si>
    <t xml:space="preserve">Name of smaller authority: </t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</si>
  <si>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</si>
  <si>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r>
      <t xml:space="preserve">Now,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>• variances of more than 15% between totals for individual boxes (except variances of less than £500);
• variances of more than £100,000 must be explained even where this constitutes less than 15%;</t>
    </r>
  </si>
  <si>
    <t>Please ensure variance explanations are quantified to reduce the variance excluding stated items below the 15% / £500 / £100,000 threshold</t>
  </si>
  <si>
    <t>Variance</t>
  </si>
  <si>
    <t>Explanation Required?</t>
  </si>
  <si>
    <t>DO NOT OVERWRITE THE BOXES HIGHLIGHTED IN RED/GREEN</t>
  </si>
  <si>
    <r>
      <t xml:space="preserve">Explanation </t>
    </r>
    <r>
      <rPr>
        <b/>
        <u/>
        <sz val="11"/>
        <color indexed="8"/>
        <rFont val="Arial"/>
        <family val="2"/>
      </rPr>
      <t>(must include narrative and supporting figures)</t>
    </r>
    <r>
      <rPr>
        <b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>Note: If an explanation is required for the variance of Box 4 and the explanation refers to a change in hours or a change in pay rates, please could you note the previous hours/rates and the updated hours/rates</t>
    </r>
  </si>
  <si>
    <t>£</t>
  </si>
  <si>
    <t>%</t>
  </si>
  <si>
    <t>Is &gt; 15%</t>
  </si>
  <si>
    <t>Is &gt; £100,000</t>
  </si>
  <si>
    <t>1 Balances Brought Forward</t>
  </si>
  <si>
    <t>2 Precept or Rates and Levies</t>
  </si>
  <si>
    <t>3 Total Other Receipts</t>
  </si>
  <si>
    <t>4 Staff Costs</t>
  </si>
  <si>
    <t>5 Loan Interest/Capital Repayment</t>
  </si>
  <si>
    <t>6 All Other Payments</t>
  </si>
  <si>
    <t>7 Balances Carried Forward</t>
  </si>
  <si>
    <t>8 Total Cash and Short Term Investments</t>
  </si>
  <si>
    <t>9 Total Fixed Assets plus Other Long Term Investments and Assets</t>
  </si>
  <si>
    <t>10 Total Borrowings</t>
  </si>
  <si>
    <t xml:space="preserve">Last year we have has two big VAT refunds at £4523.58 and £2467.77 additionally we have also had a grant from OCC to spend on our VAS signs at £4244.97 this all adding upto 11236.32. This year we have only had 3 in for grass cutting OCC, Refund from insurance premimum with a rate change and VAT refund return. No grants have been received this year. </t>
  </si>
  <si>
    <t>The increase in expenditure from last year was due to two payments of £12048 an spent on the new toddler play area and new bark to cover the area at £1530 The new VAS signage that cost £5014.78. Totaling: £30640.78. no hall hire was paid in 2025-2026 but was in 2024-2025 for £861. Oxford playing field memebership was cancelled for the 25/26 year saving £47. 2 Donations to the village news paper and a village fate totally £660. An additional grass cutting was carried out at £662.40 above the normal rota. Reducing the varience to 9.50%</t>
  </si>
  <si>
    <t xml:space="preserve">The parish council are building funds to create a safe pathway from the village to the A4095 for residents to be able to catch the bus. To help fight a planning application along with other parishes in mid cherwell and to help the joint upgrades along the a4095.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</si>
</sst>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10"/>
      <color theme="1"/>
      <name val="Symbol"/>
      <family val="1"/>
      <charset val="2"/>
    </font>
    <font>
      <b/>
      <sz val="14"/>
      <color rgb="FFFF000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3" fontId="9" fillId="0" borderId="0" xfId="0" applyNumberFormat="1" applyFont="1"/>
    <xf numFmtId="10" fontId="9" fillId="0" borderId="0" xfId="0" applyNumberFormat="1" applyFont="1"/>
    <xf numFmtId="3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/>
    </xf>
    <xf numFmtId="0" fontId="9" fillId="3" borderId="2" xfId="0" applyFont="1" applyFill="1" applyBorder="1" applyAlignment="1">
      <alignment wrapText="1"/>
    </xf>
    <xf numFmtId="0" fontId="10" fillId="0" borderId="0" xfId="0" applyFont="1"/>
    <xf numFmtId="0" fontId="9" fillId="0" borderId="0" xfId="0" applyFont="1" applyAlignment="1">
      <alignment wrapText="1"/>
    </xf>
    <xf numFmtId="0" fontId="9" fillId="0" borderId="2" xfId="0" applyFont="1" applyBorder="1" applyAlignment="1">
      <alignment wrapText="1"/>
    </xf>
    <xf numFmtId="3" fontId="3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>
      <alignment horizontal="left" vertical="top" wrapText="1"/>
    </xf>
    <xf numFmtId="0" fontId="11" fillId="0" borderId="0" xfId="0" applyFont="1"/>
    <xf numFmtId="0" fontId="12" fillId="0" borderId="0" xfId="0" applyFont="1" applyAlignment="1">
      <alignment horizontal="left" vertical="center" indent="2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wrapText="1"/>
    </xf>
    <xf numFmtId="0" fontId="6" fillId="3" borderId="2" xfId="0" applyFont="1" applyFill="1" applyBorder="1" applyAlignment="1">
      <alignment wrapText="1"/>
    </xf>
    <xf numFmtId="3" fontId="3" fillId="0" borderId="1" xfId="0" applyNumberFormat="1" applyFont="1" applyBorder="1" applyAlignment="1" applyProtection="1">
      <alignment horizontal="center"/>
      <protection locked="0"/>
    </xf>
    <xf numFmtId="0" fontId="13" fillId="0" borderId="0" xfId="0" applyFont="1"/>
    <xf numFmtId="0" fontId="14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9" fillId="4" borderId="2" xfId="0" applyFont="1" applyFill="1" applyBorder="1" applyAlignment="1">
      <alignment wrapText="1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4"/>
  <sheetViews>
    <sheetView tabSelected="1" topLeftCell="G1" workbookViewId="0">
      <selection activeCell="P22" sqref="P22"/>
    </sheetView>
  </sheetViews>
  <sheetFormatPr defaultColWidth="9.109375" defaultRowHeight="13.8" x14ac:dyDescent="0.25"/>
  <cols>
    <col min="1" max="1" width="20.109375" style="2" customWidth="1"/>
    <col min="2" max="2" width="11" style="2" customWidth="1"/>
    <col min="3" max="3" width="32.5546875" style="2" customWidth="1"/>
    <col min="4" max="4" width="9.109375" style="2"/>
    <col min="5" max="5" width="3.33203125" style="2" customWidth="1"/>
    <col min="6" max="6" width="9.109375" style="2"/>
    <col min="7" max="7" width="10.109375" style="2" customWidth="1"/>
    <col min="8" max="8" width="12.44140625" style="2" customWidth="1"/>
    <col min="9" max="11" width="9.109375" style="2" hidden="1" customWidth="1"/>
    <col min="12" max="12" width="13.33203125" style="2" customWidth="1"/>
    <col min="13" max="13" width="13.88671875" style="2" bestFit="1" customWidth="1"/>
    <col min="14" max="14" width="50.44140625" style="10" bestFit="1" customWidth="1"/>
    <col min="15" max="15" width="86" style="2" bestFit="1" customWidth="1"/>
    <col min="16" max="16384" width="9.109375" style="2"/>
  </cols>
  <sheetData>
    <row r="1" spans="1:15" ht="17.399999999999999" x14ac:dyDescent="0.25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7"/>
      <c r="M1" s="7"/>
    </row>
    <row r="2" spans="1:15" ht="15.6" x14ac:dyDescent="0.25">
      <c r="A2" s="21" t="s">
        <v>1</v>
      </c>
      <c r="B2" s="23"/>
      <c r="C2" s="12"/>
      <c r="D2" s="23"/>
      <c r="E2" s="23"/>
      <c r="F2" s="23"/>
      <c r="G2" s="23"/>
      <c r="H2" s="23"/>
      <c r="I2" s="23"/>
      <c r="J2" s="23"/>
      <c r="K2" s="23"/>
      <c r="L2" s="7"/>
      <c r="M2" s="7"/>
    </row>
    <row r="3" spans="1:15" x14ac:dyDescent="0.25">
      <c r="A3" s="1" t="s">
        <v>2</v>
      </c>
    </row>
    <row r="4" spans="1:15" ht="79.5" customHeight="1" x14ac:dyDescent="0.25">
      <c r="A4" s="31" t="s">
        <v>3</v>
      </c>
      <c r="B4" s="32"/>
      <c r="C4" s="32"/>
      <c r="D4" s="32"/>
      <c r="E4" s="32"/>
      <c r="F4" s="32"/>
      <c r="G4" s="32"/>
      <c r="H4" s="32"/>
    </row>
    <row r="5" spans="1:15" x14ac:dyDescent="0.25">
      <c r="A5" s="1" t="s">
        <v>4</v>
      </c>
    </row>
    <row r="6" spans="1:15" x14ac:dyDescent="0.25">
      <c r="A6" s="15"/>
      <c r="D6" s="3"/>
      <c r="F6" s="3"/>
      <c r="O6" s="14"/>
    </row>
    <row r="7" spans="1:15" ht="55.2" x14ac:dyDescent="0.25">
      <c r="D7" s="16">
        <v>2026</v>
      </c>
      <c r="E7" s="14"/>
      <c r="F7" s="16">
        <v>2025</v>
      </c>
      <c r="G7" s="16" t="s">
        <v>5</v>
      </c>
      <c r="H7" s="16" t="s">
        <v>5</v>
      </c>
      <c r="I7" s="16"/>
      <c r="J7" s="16"/>
      <c r="K7" s="16"/>
      <c r="L7" s="24" t="s">
        <v>6</v>
      </c>
      <c r="M7" s="25"/>
      <c r="N7" s="18" t="s">
        <v>7</v>
      </c>
      <c r="O7" s="17" t="s">
        <v>8</v>
      </c>
    </row>
    <row r="8" spans="1:15" x14ac:dyDescent="0.25">
      <c r="D8" s="16" t="s">
        <v>9</v>
      </c>
      <c r="E8" s="14"/>
      <c r="F8" s="16" t="s">
        <v>9</v>
      </c>
      <c r="G8" s="16" t="s">
        <v>9</v>
      </c>
      <c r="H8" s="16" t="s">
        <v>10</v>
      </c>
      <c r="I8" s="16"/>
      <c r="J8" s="16"/>
      <c r="K8" s="14"/>
      <c r="L8" s="16" t="s">
        <v>11</v>
      </c>
      <c r="M8" s="16" t="s">
        <v>12</v>
      </c>
      <c r="O8" s="10"/>
    </row>
    <row r="9" spans="1:15" ht="14.4" thickBot="1" x14ac:dyDescent="0.3">
      <c r="D9" s="3"/>
      <c r="E9" s="3"/>
      <c r="O9" s="10"/>
    </row>
    <row r="10" spans="1:15" ht="30" customHeight="1" thickBot="1" x14ac:dyDescent="0.3">
      <c r="A10" s="27" t="s">
        <v>13</v>
      </c>
      <c r="B10" s="27"/>
      <c r="C10" s="27"/>
      <c r="D10" s="6">
        <v>29963</v>
      </c>
      <c r="F10" s="6">
        <v>41116</v>
      </c>
      <c r="G10" s="4"/>
      <c r="N10" s="8" t="str">
        <f>IF(D10=F22,"Explanation of % variance from PY opening balance not required - Balance brought forward agrees","Explanation of % variance from PY opening balance not required - Balance brought forward does not agree")</f>
        <v>Explanation of % variance from PY opening balance not required - Balance brought forward agrees</v>
      </c>
      <c r="O10" s="11"/>
    </row>
    <row r="11" spans="1:15" ht="14.4" thickBot="1" x14ac:dyDescent="0.3">
      <c r="D11" s="4"/>
      <c r="F11" s="4"/>
      <c r="O11" s="10"/>
    </row>
    <row r="12" spans="1:15" ht="14.4" thickBot="1" x14ac:dyDescent="0.3">
      <c r="A12" s="28" t="s">
        <v>14</v>
      </c>
      <c r="B12" s="29"/>
      <c r="C12" s="30"/>
      <c r="D12" s="6">
        <v>22000</v>
      </c>
      <c r="F12" s="6">
        <v>22000</v>
      </c>
      <c r="G12" s="4">
        <f>D12-F12</f>
        <v>0</v>
      </c>
      <c r="H12" s="5">
        <f>IF((D12&gt;F12),(D12-F12)/F12,IF(D12&lt;F12,-(D12-F12)/F12,IF(D12=F12,0)))</f>
        <v>0</v>
      </c>
      <c r="I12" s="2">
        <f>IF(D12-F12&lt;500,0,IF(D12-F12&gt;500,1,IF(D12-F12=500,1)))</f>
        <v>0</v>
      </c>
      <c r="J12" s="2">
        <f>IF(F12-D12&lt;500,0,IF(F12-D12&gt;500,1,IF(F12-D12=500,1)))</f>
        <v>0</v>
      </c>
      <c r="K12" s="3">
        <f>IF(H12&lt;0.15,0,IF(H12&gt;0.15,1,IF(H12=0.15,1)))</f>
        <v>0</v>
      </c>
      <c r="L12" s="3" t="str">
        <f>IF(H12&lt;15%, "NO","YES")</f>
        <v>NO</v>
      </c>
      <c r="M12" s="3" t="str">
        <f>IF(ABS(G12)&lt;100000, "NO","YES")</f>
        <v>NO</v>
      </c>
      <c r="N12" s="8" t="str">
        <f>IF((L12="YES")*AND(I12+J12&lt;1),"Explanation not required, difference less than £500"," ")</f>
        <v xml:space="preserve"> </v>
      </c>
      <c r="O12" s="11"/>
    </row>
    <row r="13" spans="1:15" ht="14.4" thickBot="1" x14ac:dyDescent="0.3">
      <c r="D13" s="4"/>
      <c r="F13" s="4"/>
      <c r="G13" s="4"/>
      <c r="H13" s="5"/>
      <c r="K13" s="3"/>
      <c r="L13" s="3"/>
      <c r="M13" s="3"/>
      <c r="O13" s="10"/>
    </row>
    <row r="14" spans="1:15" ht="55.8" thickBot="1" x14ac:dyDescent="0.3">
      <c r="A14" s="26" t="s">
        <v>15</v>
      </c>
      <c r="B14" s="26"/>
      <c r="C14" s="26"/>
      <c r="D14" s="6">
        <v>4119</v>
      </c>
      <c r="F14" s="6">
        <v>11717</v>
      </c>
      <c r="G14" s="4">
        <f>D14-F14</f>
        <v>-7598</v>
      </c>
      <c r="H14" s="5">
        <f>IF((D14&gt;F14),(D14-F14)/F14,IF(D14&lt;F14,-(D14-F14)/F14,IF(D14=F14,0)))</f>
        <v>0.64845950328582402</v>
      </c>
      <c r="I14" s="2">
        <f>IF(D14-F14&lt;500,0,IF(D14-F14&gt;500,1,IF(D14-F14=500,1)))</f>
        <v>0</v>
      </c>
      <c r="J14" s="2">
        <f>IF(F14-D14&lt;500,0,IF(F14-D14&gt;500,1,IF(F14-D14=500,1)))</f>
        <v>1</v>
      </c>
      <c r="K14" s="3">
        <f>IF(H14&lt;0.15,0,IF(H14&gt;0.15,1,IF(H14=0.15,1)))</f>
        <v>1</v>
      </c>
      <c r="L14" s="3" t="str">
        <f>IF(H14&lt;15%, "NO","YES")</f>
        <v>YES</v>
      </c>
      <c r="M14" s="3" t="str">
        <f>IF(ABS(G14)&lt;100000, "NO","YES")</f>
        <v>NO</v>
      </c>
      <c r="N14" s="8" t="str">
        <f>IF((L14="YES")*AND(I14+J14&lt;1),"Explanation not required, difference less than £500"," ")</f>
        <v xml:space="preserve"> </v>
      </c>
      <c r="O14" s="34" t="s">
        <v>23</v>
      </c>
    </row>
    <row r="15" spans="1:15" ht="14.4" thickBot="1" x14ac:dyDescent="0.3">
      <c r="D15" s="4"/>
      <c r="F15" s="4"/>
      <c r="G15" s="4"/>
      <c r="H15" s="5"/>
      <c r="K15" s="3"/>
      <c r="L15" s="3"/>
      <c r="M15" s="3"/>
      <c r="O15" s="10"/>
    </row>
    <row r="16" spans="1:15" ht="14.4" thickBot="1" x14ac:dyDescent="0.3">
      <c r="A16" s="26" t="s">
        <v>16</v>
      </c>
      <c r="B16" s="26"/>
      <c r="C16" s="26"/>
      <c r="D16" s="6">
        <v>5436</v>
      </c>
      <c r="F16" s="6">
        <v>5422</v>
      </c>
      <c r="G16" s="4">
        <f>D16-F16</f>
        <v>14</v>
      </c>
      <c r="H16" s="5">
        <f>IF((D16&gt;F16),(D16-F16)/F16,IF(D16&lt;F16,-(D16-F16)/F16,IF(D16=F16,0)))</f>
        <v>2.5820730357801547E-3</v>
      </c>
      <c r="I16" s="2">
        <f>IF(D16-F16&lt;500,0,IF(D16-F16&gt;500,1,IF(D16-F16=500,1)))</f>
        <v>0</v>
      </c>
      <c r="J16" s="2">
        <f>IF(F16-D16&lt;500,0,IF(F16-D16&gt;500,1,IF(F16-D16=500,1)))</f>
        <v>0</v>
      </c>
      <c r="K16" s="3">
        <f>IF(H16&lt;0.15,0,IF(H16&gt;0.15,1,IF(H16=0.15,1)))</f>
        <v>0</v>
      </c>
      <c r="L16" s="3" t="str">
        <f>IF(H16&lt;15%, "NO","YES")</f>
        <v>NO</v>
      </c>
      <c r="M16" s="3" t="str">
        <f>IF(ABS(G16)&lt;100000, "NO","YES")</f>
        <v>NO</v>
      </c>
      <c r="N16" s="8" t="str">
        <f>IF((L16="YES")*AND(I16+J16&lt;1),"Explanation not required, difference less than £500"," ")</f>
        <v xml:space="preserve"> </v>
      </c>
      <c r="O16" s="11"/>
    </row>
    <row r="17" spans="1:23" ht="14.4" thickBot="1" x14ac:dyDescent="0.3">
      <c r="D17" s="4"/>
      <c r="F17" s="4"/>
      <c r="G17" s="4"/>
      <c r="H17" s="5"/>
      <c r="K17" s="3"/>
      <c r="L17" s="3"/>
      <c r="M17" s="3"/>
      <c r="O17" s="10"/>
    </row>
    <row r="18" spans="1:23" ht="14.4" thickBot="1" x14ac:dyDescent="0.3">
      <c r="A18" s="26" t="s">
        <v>17</v>
      </c>
      <c r="B18" s="26"/>
      <c r="C18" s="26"/>
      <c r="D18" s="6">
        <v>0</v>
      </c>
      <c r="F18" s="6">
        <v>0</v>
      </c>
      <c r="G18" s="4">
        <f>D18-F18</f>
        <v>0</v>
      </c>
      <c r="H18" s="5">
        <f>IF((D18&gt;F18),(D18-F18)/F18,IF(D18&lt;F18,-(D18-F18)/F18,IF(D18=F18,0)))</f>
        <v>0</v>
      </c>
      <c r="I18" s="2">
        <f>IF(D18-F18&lt;500,0,IF(D18-F18&gt;500,1,IF(D18-F18=500,1)))</f>
        <v>0</v>
      </c>
      <c r="J18" s="2">
        <f>IF(F18-D18&lt;500,0,IF(F18-D18&gt;500,1,IF(F18-D18=500,1)))</f>
        <v>0</v>
      </c>
      <c r="K18" s="3">
        <f>IF(H18&lt;0.15,0,IF(H18&gt;0.15,1,IF(H18=0.15,1)))</f>
        <v>0</v>
      </c>
      <c r="L18" s="3" t="str">
        <f>IF(H18&lt;15%, "NO","YES")</f>
        <v>NO</v>
      </c>
      <c r="M18" s="3" t="str">
        <f>IF(ABS(G18)&lt;100000, "NO","YES")</f>
        <v>NO</v>
      </c>
      <c r="N18" s="8" t="str">
        <f>IF((L18="YES")*AND(I18+J18&lt;1),"Explanation not required, difference less than £500"," ")</f>
        <v xml:space="preserve"> </v>
      </c>
      <c r="O18" s="11"/>
    </row>
    <row r="19" spans="1:23" ht="14.4" thickBot="1" x14ac:dyDescent="0.3">
      <c r="D19" s="4"/>
      <c r="F19" s="4"/>
      <c r="G19" s="4"/>
      <c r="H19" s="5"/>
      <c r="K19" s="3"/>
      <c r="L19" s="3"/>
      <c r="M19" s="3"/>
      <c r="O19" s="10"/>
    </row>
    <row r="20" spans="1:23" ht="83.4" thickBot="1" x14ac:dyDescent="0.3">
      <c r="A20" s="26" t="s">
        <v>18</v>
      </c>
      <c r="B20" s="26"/>
      <c r="C20" s="26"/>
      <c r="D20" s="6">
        <v>5951</v>
      </c>
      <c r="F20" s="6">
        <v>39448</v>
      </c>
      <c r="G20" s="4">
        <f>D20-F20</f>
        <v>-33497</v>
      </c>
      <c r="H20" s="5">
        <f>IF((D20&gt;F20),(D20-F20)/F20,IF(D20&lt;F20,-(D20-F20)/F20,IF(D20=F20,0)))</f>
        <v>0.84914317582640442</v>
      </c>
      <c r="I20" s="2">
        <f>IF(D20-F20&lt;500,0,IF(D20-F20&gt;500,1,IF(D20-F20=500,1)))</f>
        <v>0</v>
      </c>
      <c r="J20" s="2">
        <f>IF(F20-D20&lt;500,0,IF(F20-D20&gt;500,1,IF(F20-D20=500,1)))</f>
        <v>1</v>
      </c>
      <c r="K20" s="3">
        <f>IF(H20&lt;0.15,0,IF(H20&gt;0.15,1,IF(H20=0.15,1)))</f>
        <v>1</v>
      </c>
      <c r="L20" s="3" t="str">
        <f>IF(H20&lt;15%, "NO","YES")</f>
        <v>YES</v>
      </c>
      <c r="M20" s="3" t="str">
        <f>IF(ABS(G20)&lt;100000, "NO","YES")</f>
        <v>NO</v>
      </c>
      <c r="N20" s="8" t="str">
        <f>IF((L20="YES")*AND(I20+J20&lt;1),"Explanation not required, difference less than £500"," ")</f>
        <v xml:space="preserve"> </v>
      </c>
      <c r="O20" s="34" t="s">
        <v>24</v>
      </c>
    </row>
    <row r="21" spans="1:23" ht="14.4" thickBot="1" x14ac:dyDescent="0.3">
      <c r="D21" s="4"/>
      <c r="F21" s="4"/>
      <c r="G21" s="4"/>
      <c r="H21" s="5"/>
      <c r="K21" s="3"/>
      <c r="L21" s="3"/>
      <c r="M21" s="3"/>
      <c r="O21" s="10"/>
    </row>
    <row r="22" spans="1:23" ht="42" thickBot="1" x14ac:dyDescent="0.3">
      <c r="A22" s="22" t="s">
        <v>19</v>
      </c>
      <c r="D22" s="19">
        <f>D10+D12+D14-D16-D18-D20</f>
        <v>44695</v>
      </c>
      <c r="F22" s="19">
        <f>F10+F12+F14-F16-F18-F20</f>
        <v>29963</v>
      </c>
      <c r="G22" s="4">
        <f>D22-F22</f>
        <v>14732</v>
      </c>
      <c r="H22" s="5">
        <f>IF((D22&gt;F22),(D22-F22)/F22,IF(D22&lt;F22,-(D22-F22)/F22,IF(D22=F22,0)))</f>
        <v>0.4916730634449154</v>
      </c>
      <c r="I22" s="2">
        <f>IF(D22-F22&lt;500,0,IF(D22-F22&gt;500,1,IF(D22-F22=500,1)))</f>
        <v>1</v>
      </c>
      <c r="J22" s="2">
        <f>IF(F22-D22&lt;500,0,IF(F22-D22&gt;500,1,IF(F22-D22=500,1)))</f>
        <v>0</v>
      </c>
      <c r="K22" s="3">
        <f>IF(H22&lt;0.15,0,IF(H22&gt;0.15,1,IF(H22=0.15,1)))</f>
        <v>1</v>
      </c>
      <c r="L22" s="3" t="str">
        <f>IF(H22&lt;15%, "NO","YES")</f>
        <v>YES</v>
      </c>
      <c r="M22" s="3" t="str">
        <f>IF(ABS(G22)&lt;100000, "NO","YES")</f>
        <v>NO</v>
      </c>
      <c r="N22" s="8" t="str">
        <f>IF((L22="YES")*AND(I22+J22&lt;1),"Explanation not required, difference less than £500"," ")</f>
        <v xml:space="preserve"> </v>
      </c>
      <c r="O22" s="11" t="s">
        <v>25</v>
      </c>
    </row>
    <row r="23" spans="1:23" ht="14.4" thickBot="1" x14ac:dyDescent="0.3">
      <c r="D23" s="4"/>
      <c r="F23" s="4"/>
      <c r="G23" s="4"/>
      <c r="H23" s="5"/>
      <c r="K23" s="3"/>
      <c r="L23" s="3"/>
      <c r="M23" s="3"/>
      <c r="O23" s="10"/>
    </row>
    <row r="24" spans="1:23" ht="42" thickBot="1" x14ac:dyDescent="0.3">
      <c r="A24" s="26" t="s">
        <v>20</v>
      </c>
      <c r="B24" s="26"/>
      <c r="C24" s="26"/>
      <c r="D24" s="6">
        <v>44695</v>
      </c>
      <c r="F24" s="6">
        <v>29963</v>
      </c>
      <c r="G24" s="4">
        <f>D24-F24</f>
        <v>14732</v>
      </c>
      <c r="H24" s="5">
        <f>IF((D24&gt;F24),(D24-F24)/F24,IF(D24&lt;F24,-(D24-F24)/F24,IF(D24=F24,0)))</f>
        <v>0.4916730634449154</v>
      </c>
      <c r="I24" s="2">
        <f>IF(D24-F24&lt;500,0,IF(D24-F24&gt;500,1,IF(D24-F24=500,1)))</f>
        <v>1</v>
      </c>
      <c r="J24" s="2">
        <f>IF(F24-D24&lt;500,0,IF(F24-D24&gt;500,1,IF(F24-D24=500,1)))</f>
        <v>0</v>
      </c>
      <c r="K24" s="3">
        <f>IF(H24&lt;0.15,0,IF(H24&gt;0.15,1,IF(H24=0.15,1)))</f>
        <v>1</v>
      </c>
      <c r="L24" s="3" t="str">
        <f>IF(H24&lt;15%, "NO","YES")</f>
        <v>YES</v>
      </c>
      <c r="M24" s="3" t="str">
        <f>IF(ABS(G24)&lt;100000, "NO","YES")</f>
        <v>NO</v>
      </c>
      <c r="N24" s="8" t="str">
        <f>IF((L24="YES")*AND(I24+J24&lt;1),"Explanation not required, difference less than £500"," ")</f>
        <v xml:space="preserve"> </v>
      </c>
      <c r="O24" s="11" t="s">
        <v>25</v>
      </c>
    </row>
    <row r="25" spans="1:23" ht="14.4" thickBot="1" x14ac:dyDescent="0.3">
      <c r="D25" s="4"/>
      <c r="F25" s="4"/>
      <c r="G25" s="4"/>
      <c r="H25" s="5"/>
      <c r="K25" s="3"/>
      <c r="L25" s="3"/>
      <c r="M25" s="3"/>
      <c r="O25" s="10"/>
    </row>
    <row r="26" spans="1:23" ht="14.4" thickBot="1" x14ac:dyDescent="0.3">
      <c r="A26" s="26" t="s">
        <v>21</v>
      </c>
      <c r="B26" s="26"/>
      <c r="C26" s="26"/>
      <c r="D26" s="6">
        <v>108042</v>
      </c>
      <c r="F26" s="6">
        <v>103027</v>
      </c>
      <c r="G26" s="4">
        <f>D26-F26</f>
        <v>5015</v>
      </c>
      <c r="H26" s="5">
        <f>IF((D26&gt;F26),(D26-F26)/F26,IF(D26&lt;F26,-(D26-F26)/F26,IF(D26=F26,0)))</f>
        <v>4.8676560513263516E-2</v>
      </c>
      <c r="I26" s="2">
        <f>IF(D26-F26&lt;500,0,IF(D26-F26&gt;500,1,IF(D26-F26=500,1)))</f>
        <v>1</v>
      </c>
      <c r="J26" s="2">
        <f>IF(F26-D26&lt;500,0,IF(F26-D26&gt;500,1,IF(F26-D26=500,1)))</f>
        <v>0</v>
      </c>
      <c r="K26" s="3">
        <f>IF(H26&lt;0.15,0,IF(H26&gt;0.15,1,IF(H26=0.15,1)))</f>
        <v>0</v>
      </c>
      <c r="L26" s="3" t="str">
        <f>IF(H26&lt;15%, "NO","YES")</f>
        <v>NO</v>
      </c>
      <c r="M26" s="3" t="str">
        <f>IF(ABS(G26)&lt;100000, "NO","YES")</f>
        <v>NO</v>
      </c>
      <c r="N26" s="8" t="str">
        <f>IF((L26="YES")*AND(I26+J26&lt;1),"Explanation not required, difference less than £500"," ")</f>
        <v xml:space="preserve"> </v>
      </c>
      <c r="O26" s="11"/>
    </row>
    <row r="27" spans="1:23" ht="14.4" thickBot="1" x14ac:dyDescent="0.3">
      <c r="D27" s="4"/>
      <c r="F27" s="4"/>
      <c r="G27" s="4"/>
      <c r="H27" s="5"/>
      <c r="K27" s="3"/>
      <c r="L27" s="3"/>
      <c r="M27" s="3"/>
      <c r="O27" s="10"/>
    </row>
    <row r="28" spans="1:23" ht="14.4" thickBot="1" x14ac:dyDescent="0.3">
      <c r="A28" s="26" t="s">
        <v>22</v>
      </c>
      <c r="B28" s="26"/>
      <c r="C28" s="26"/>
      <c r="D28" s="6">
        <v>0</v>
      </c>
      <c r="F28" s="6">
        <v>0</v>
      </c>
      <c r="G28" s="4">
        <f>D28-F28</f>
        <v>0</v>
      </c>
      <c r="H28" s="5">
        <f>IF((D28&gt;F28),(D28-F28)/F28,IF(D28&lt;F28,-(D28-F28)/F28,IF(D28=F28,0)))</f>
        <v>0</v>
      </c>
      <c r="I28" s="2">
        <f>IF(D28-F28&lt;500,0,IF(D28-F28&gt;500,1,IF(D28-F28=500,1)))</f>
        <v>0</v>
      </c>
      <c r="J28" s="2">
        <f>IF(F28-D28&lt;500,0,IF(F28-D28&gt;500,1,IF(F28-D28=500,1)))</f>
        <v>0</v>
      </c>
      <c r="K28" s="3">
        <f>IF(H28&lt;0.15,0,IF(H28&gt;0.15,1,IF(H28=0.15,1)))</f>
        <v>0</v>
      </c>
      <c r="L28" s="3" t="str">
        <f>IF(H28&lt;15%, "NO","YES")</f>
        <v>NO</v>
      </c>
      <c r="M28" s="3" t="str">
        <f>IF(ABS(G28)&lt;100000, "NO","YES")</f>
        <v>NO</v>
      </c>
      <c r="N28" s="8" t="str">
        <f>IF((L28="YES")*AND(I28+J28&lt;1),"Explanation not required, difference less than £500"," ")</f>
        <v xml:space="preserve"> </v>
      </c>
      <c r="O28" s="11"/>
    </row>
    <row r="29" spans="1:23" x14ac:dyDescent="0.25">
      <c r="H29" s="5"/>
      <c r="K29" s="3"/>
      <c r="L29" s="3"/>
      <c r="M29" s="3"/>
      <c r="O29" s="10"/>
    </row>
    <row r="30" spans="1:23" x14ac:dyDescent="0.25">
      <c r="C30" s="9"/>
    </row>
    <row r="31" spans="1:23" ht="15" customHeight="1" x14ac:dyDescent="0.25">
      <c r="P31" s="13"/>
      <c r="Q31" s="13"/>
      <c r="R31" s="13"/>
      <c r="S31" s="13"/>
      <c r="T31" s="13"/>
      <c r="U31" s="13"/>
      <c r="V31" s="13"/>
      <c r="W31" s="13"/>
    </row>
    <row r="32" spans="1:23" ht="17.399999999999999" x14ac:dyDescent="0.3">
      <c r="C32" s="20"/>
      <c r="O32" s="13"/>
      <c r="P32" s="13"/>
      <c r="Q32" s="13"/>
      <c r="R32" s="13"/>
      <c r="S32" s="13"/>
      <c r="T32" s="13"/>
      <c r="U32" s="13"/>
      <c r="V32" s="13"/>
      <c r="W32" s="13"/>
    </row>
    <row r="34" spans="3:3" ht="17.399999999999999" x14ac:dyDescent="0.3">
      <c r="C34" s="20"/>
    </row>
  </sheetData>
  <mergeCells count="12">
    <mergeCell ref="A4:H4"/>
    <mergeCell ref="A18:C18"/>
    <mergeCell ref="A20:C20"/>
    <mergeCell ref="A1:K1"/>
    <mergeCell ref="A24:C24"/>
    <mergeCell ref="L7:M7"/>
    <mergeCell ref="A26:C26"/>
    <mergeCell ref="A28:C28"/>
    <mergeCell ref="A10:C10"/>
    <mergeCell ref="A12:C12"/>
    <mergeCell ref="A14:C14"/>
    <mergeCell ref="A16:C16"/>
  </mergeCells>
  <conditionalFormatting sqref="N10">
    <cfRule type="cellIs" dxfId="0" priority="1" stopIfTrue="1" operator="equal">
      <formula>"Explanation of % variance from PY opening balance not required - Balance brought forward does not agree"</formula>
    </cfRule>
  </conditionalFormatting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E3210FC8CC244385F67BCD3701AFAE" ma:contentTypeVersion="18" ma:contentTypeDescription="Create a new document." ma:contentTypeScope="" ma:versionID="6eefbd8fa0593651fb0a19ca68ecc0cf">
  <xsd:schema xmlns:xsd="http://www.w3.org/2001/XMLSchema" xmlns:xs="http://www.w3.org/2001/XMLSchema" xmlns:p="http://schemas.microsoft.com/office/2006/metadata/properties" xmlns:ns2="67569244-f879-40f9-924f-0b5754edfb0b" xmlns:ns3="16a7b4dc-aa79-4dfd-9258-d7ff05a94b9a" targetNamespace="http://schemas.microsoft.com/office/2006/metadata/properties" ma:root="true" ma:fieldsID="a39cc0b25e7f39f6b98c98ce4d377092" ns2:_="" ns3:_="">
    <xsd:import namespace="67569244-f879-40f9-924f-0b5754edfb0b"/>
    <xsd:import namespace="16a7b4dc-aa79-4dfd-9258-d7ff05a94b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Location" minOccurs="0"/>
                <xsd:element ref="ns2:_Flow_SignoffStatus" minOccurs="0"/>
                <xsd:element ref="ns2: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69244-f879-40f9-924f-0b5754edf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120b137-7765-46b2-9a6b-ad7906aed7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Dateandtime" ma:index="22" nillable="true" ma:displayName="Date and time" ma:format="DateTime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7b4dc-aa79-4dfd-9258-d7ff05a94b9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773699c-d5c7-4614-b1d7-c02aecb37305}" ma:internalName="TaxCatchAll" ma:showField="CatchAllData" ma:web="16a7b4dc-aa79-4dfd-9258-d7ff05a94b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569244-f879-40f9-924f-0b5754edfb0b">
      <Terms xmlns="http://schemas.microsoft.com/office/infopath/2007/PartnerControls"/>
    </lcf76f155ced4ddcb4097134ff3c332f>
    <TaxCatchAll xmlns="16a7b4dc-aa79-4dfd-9258-d7ff05a94b9a" xsi:nil="true"/>
    <_Flow_SignoffStatus xmlns="67569244-f879-40f9-924f-0b5754edfb0b" xsi:nil="true"/>
    <Dateandtime xmlns="67569244-f879-40f9-924f-0b5754edfb0b" xsi:nil="true"/>
  </documentManagement>
</p:properties>
</file>

<file path=customXml/itemProps1.xml><?xml version="1.0" encoding="utf-8"?>
<ds:datastoreItem xmlns:ds="http://schemas.openxmlformats.org/officeDocument/2006/customXml" ds:itemID="{82210264-0ABA-4658-B69D-CF67BDD7E8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A25F7E-0E0E-408F-8BFA-FDB6C0BED1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569244-f879-40f9-924f-0b5754edfb0b"/>
    <ds:schemaRef ds:uri="16a7b4dc-aa79-4dfd-9258-d7ff05a94b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8E5E2D-8359-423C-B4BD-314EA3500208}">
  <ds:schemaRefs>
    <ds:schemaRef ds:uri="http://schemas.microsoft.com/office/2006/metadata/properties"/>
    <ds:schemaRef ds:uri="http://schemas.microsoft.com/office/infopath/2007/PartnerControls"/>
    <ds:schemaRef ds:uri="67569244-f879-40f9-924f-0b5754edfb0b"/>
    <ds:schemaRef ds:uri="16a7b4dc-aa79-4dfd-9258-d7ff05a94b9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Variances</vt:lpstr>
      <vt:lpstr>Variances!Print_Area</vt:lpstr>
    </vt:vector>
  </TitlesOfParts>
  <Manager/>
  <Company>Littlejohn LLP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jsheridan</dc:creator>
  <cp:keywords/>
  <dc:description/>
  <cp:lastModifiedBy>Peter Friend</cp:lastModifiedBy>
  <cp:revision/>
  <dcterms:created xsi:type="dcterms:W3CDTF">2012-07-11T10:01:28Z</dcterms:created>
  <dcterms:modified xsi:type="dcterms:W3CDTF">2026-05-13T09:19:39Z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0x01010048E3210FC8CC244385F67BCD3701AFAE</vt:lpwstr>
  </property>
  <property fmtid="{D5CDD505-2E9C-101B-9397-08002B2CF9AE}" pid="3" name="Order">
    <vt:r8>56554600</vt:r8>
  </property>
  <property fmtid="{D5CDD505-2E9C-101B-9397-08002B2CF9AE}" pid="4" name="MediaServiceImageTags">
    <vt:lpwstr/>
  </property>
</Properties>
</file>