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mestotten/Desktop/Parish Council Stuff /Finances/"/>
    </mc:Choice>
  </mc:AlternateContent>
  <xr:revisionPtr revIDLastSave="0" documentId="13_ncr:1_{4B8294B1-0C79-954C-9EA7-6B85C83EF3B5}" xr6:coauthVersionLast="47" xr6:coauthVersionMax="47" xr10:uidLastSave="{00000000-0000-0000-0000-000000000000}"/>
  <bookViews>
    <workbookView xWindow="4420" yWindow="660" windowWidth="24980" windowHeight="16900" activeTab="1" xr2:uid="{00000000-000D-0000-FFFF-FFFF00000000}"/>
  </bookViews>
  <sheets>
    <sheet name="Cash at Hand" sheetId="7" r:id="rId1"/>
    <sheet name="Current Acc Income &amp; Exp Rec " sheetId="2" r:id="rId2"/>
    <sheet name="Savings Acc Inc &amp; Ex Rec " sheetId="1" r:id="rId3"/>
    <sheet name="Precept 26-27" sheetId="9" r:id="rId4"/>
    <sheet name="Allotment Members Income " sheetId="3" r:id="rId5"/>
  </sheets>
  <definedNames>
    <definedName name="_xlnm._FilterDatabase" localSheetId="1" hidden="1">'Current Acc Income &amp; Exp Rec '!$A$2:$F$168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2" l="1"/>
  <c r="E34" i="2"/>
  <c r="E24" i="2"/>
  <c r="E25" i="2"/>
  <c r="E31" i="2"/>
  <c r="E42" i="2"/>
  <c r="E46" i="2"/>
  <c r="E54" i="2"/>
  <c r="E57" i="2"/>
  <c r="E65" i="2"/>
  <c r="E69" i="2"/>
  <c r="E77" i="2"/>
  <c r="E79" i="2"/>
  <c r="E87" i="2"/>
  <c r="E90" i="2"/>
  <c r="E97" i="2"/>
  <c r="E102" i="2"/>
  <c r="E113" i="2"/>
  <c r="E117" i="2"/>
  <c r="E111" i="2"/>
  <c r="E96" i="2"/>
  <c r="E94" i="2"/>
  <c r="E93" i="2"/>
  <c r="E85" i="2"/>
  <c r="E84" i="2"/>
  <c r="E83" i="2"/>
  <c r="E74" i="2"/>
  <c r="E73" i="2"/>
  <c r="E72" i="2"/>
  <c r="E63" i="2"/>
  <c r="E62" i="2"/>
  <c r="E61" i="2"/>
  <c r="E52" i="2"/>
  <c r="E51" i="2"/>
  <c r="E50" i="2"/>
  <c r="E40" i="2"/>
  <c r="E39" i="2"/>
  <c r="E38" i="2"/>
  <c r="E19" i="2"/>
  <c r="E18" i="2"/>
  <c r="E17" i="2"/>
  <c r="B48" i="9"/>
  <c r="B31" i="9"/>
  <c r="B30" i="9"/>
  <c r="B29" i="9"/>
  <c r="B19" i="9"/>
  <c r="B16" i="9"/>
  <c r="B15" i="9"/>
  <c r="B14" i="9"/>
  <c r="B13" i="9"/>
  <c r="B12" i="9"/>
  <c r="C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7" i="3"/>
  <c r="C20" i="3"/>
  <c r="D168" i="2"/>
  <c r="C2" i="7" s="1"/>
  <c r="C19" i="1"/>
  <c r="C3" i="7" s="1"/>
  <c r="B53" i="9" l="1"/>
  <c r="B5" i="9"/>
  <c r="E168" i="2"/>
  <c r="C5" i="7"/>
  <c r="G52" i="9"/>
  <c r="G54" i="9" s="1"/>
  <c r="C53" i="9"/>
  <c r="E59" i="3"/>
  <c r="E29" i="3" s="1"/>
  <c r="B4" i="9" l="1"/>
  <c r="B9" i="9" s="1"/>
</calcChain>
</file>

<file path=xl/sharedStrings.xml><?xml version="1.0" encoding="utf-8"?>
<sst xmlns="http://schemas.openxmlformats.org/spreadsheetml/2006/main" count="452" uniqueCount="219">
  <si>
    <t>Date</t>
  </si>
  <si>
    <t>Source</t>
  </si>
  <si>
    <t>Amount</t>
  </si>
  <si>
    <t>Description</t>
  </si>
  <si>
    <t>Transaction Type</t>
  </si>
  <si>
    <t>01.04.2025</t>
  </si>
  <si>
    <t>22.04.2025</t>
  </si>
  <si>
    <t>02.04.2025</t>
  </si>
  <si>
    <t>03.04.2025</t>
  </si>
  <si>
    <t>08.04.2025</t>
  </si>
  <si>
    <t>09.04.2025</t>
  </si>
  <si>
    <t>28.04.2025</t>
  </si>
  <si>
    <t>29.04.2025</t>
  </si>
  <si>
    <t>30.06.2025</t>
  </si>
  <si>
    <t>12.05.2025</t>
  </si>
  <si>
    <t>15.05.2025</t>
  </si>
  <si>
    <t>19.05.2025</t>
  </si>
  <si>
    <t>27.05.2025</t>
  </si>
  <si>
    <t>31.05.2025</t>
  </si>
  <si>
    <t>K Chell - Allotments</t>
  </si>
  <si>
    <t>N Chell - Allotments</t>
  </si>
  <si>
    <t>J Totten - Allotments</t>
  </si>
  <si>
    <t>P Ansell - Allotments</t>
  </si>
  <si>
    <t>A Oakley - Allotments</t>
  </si>
  <si>
    <t>K Sawford - Allotment</t>
  </si>
  <si>
    <t>S Flanagan - Allotment</t>
  </si>
  <si>
    <t>H Simlo - Allotments</t>
  </si>
  <si>
    <t>R Robertson - Allotment</t>
  </si>
  <si>
    <t>R Bray - Allotments</t>
  </si>
  <si>
    <t>Gerry Gray</t>
  </si>
  <si>
    <t>Interest - savings</t>
  </si>
  <si>
    <t>07.04.2025</t>
  </si>
  <si>
    <t>15.04.2025</t>
  </si>
  <si>
    <t>17.04.2025</t>
  </si>
  <si>
    <t>MCC House - 14.01.2025</t>
  </si>
  <si>
    <t>MCC House -14/02/2025</t>
  </si>
  <si>
    <t>MCC House -14/03/2025</t>
  </si>
  <si>
    <t>Wilson Browne ILLP</t>
  </si>
  <si>
    <t>Yu Energy Invoice O2501405</t>
  </si>
  <si>
    <t>Yu Energy Invoice O2501406</t>
  </si>
  <si>
    <t>Yu Energy Invoice O2501411</t>
  </si>
  <si>
    <t>DCK Payroll Solution</t>
  </si>
  <si>
    <t>Hugofax Website</t>
  </si>
  <si>
    <t>HMRC - PAYE</t>
  </si>
  <si>
    <t>Staff Expenditure</t>
  </si>
  <si>
    <t>Service Charge</t>
  </si>
  <si>
    <t>NCALC - Audit 'DB' Elector</t>
  </si>
  <si>
    <t>Yu Energy Invoice O26163823</t>
  </si>
  <si>
    <t>Yu Energy Invoice O2582448</t>
  </si>
  <si>
    <t>Yu Energy Invoice O2582447</t>
  </si>
  <si>
    <t>Hugofax Email gov</t>
  </si>
  <si>
    <t>Yu Energy - Invoice 02176178</t>
  </si>
  <si>
    <t>Yu Energy Invoice 021761713</t>
  </si>
  <si>
    <t>Yu Energy Invoice 021761712</t>
  </si>
  <si>
    <t>HMRC PAYE</t>
  </si>
  <si>
    <t>BACS</t>
  </si>
  <si>
    <t>DD</t>
  </si>
  <si>
    <t>S/O</t>
  </si>
  <si>
    <t>Allotments income</t>
  </si>
  <si>
    <t>VAT to Claim</t>
  </si>
  <si>
    <t xml:space="preserve">Reclaimed VAT </t>
  </si>
  <si>
    <t>Yu Energy</t>
  </si>
  <si>
    <t>Zurich insurance</t>
  </si>
  <si>
    <t>Standard Outgoings</t>
  </si>
  <si>
    <t>Fox gov email</t>
  </si>
  <si>
    <t>Fox website</t>
  </si>
  <si>
    <t>Salaries</t>
  </si>
  <si>
    <t>HMRC</t>
  </si>
  <si>
    <t>Clerk</t>
  </si>
  <si>
    <t>DCK Payroll</t>
  </si>
  <si>
    <t>Bank Charges</t>
  </si>
  <si>
    <t>Charges</t>
  </si>
  <si>
    <t>Zurich Insurance</t>
  </si>
  <si>
    <t xml:space="preserve">Remaining Funds at Month End </t>
  </si>
  <si>
    <t>Bank statement blanace</t>
  </si>
  <si>
    <t xml:space="preserve">Bank statement balance </t>
  </si>
  <si>
    <t xml:space="preserve">Total </t>
  </si>
  <si>
    <t xml:space="preserve">Income </t>
  </si>
  <si>
    <t xml:space="preserve">Reconciled to Bank Statement </t>
  </si>
  <si>
    <t>M Mayes - Allotments</t>
  </si>
  <si>
    <t>Brought Forward</t>
  </si>
  <si>
    <t xml:space="preserve">Precept Income </t>
  </si>
  <si>
    <t>Precept 2025/2026</t>
  </si>
  <si>
    <t>30.04.2025</t>
  </si>
  <si>
    <t xml:space="preserve">BACS Payment </t>
  </si>
  <si>
    <r>
      <t xml:space="preserve">Income </t>
    </r>
    <r>
      <rPr>
        <b/>
        <sz val="11"/>
        <color rgb="FFFF0000"/>
        <rFont val="Calibri"/>
        <family val="2"/>
        <scheme val="minor"/>
      </rPr>
      <t>(Expenditure)</t>
    </r>
  </si>
  <si>
    <t>Allotment Income</t>
  </si>
  <si>
    <t>Transfer to 20513001</t>
  </si>
  <si>
    <t>Transfer</t>
  </si>
  <si>
    <t>16.04.2025</t>
  </si>
  <si>
    <t>25.04.2025</t>
  </si>
  <si>
    <t>Closing balance £11,489.48</t>
  </si>
  <si>
    <t xml:space="preserve">NNC Finance </t>
  </si>
  <si>
    <t>Credit</t>
  </si>
  <si>
    <t>W Gray</t>
  </si>
  <si>
    <t>Closing balance £12184.89</t>
  </si>
  <si>
    <t>Bank statement balance</t>
  </si>
  <si>
    <t>Closing balance £11670.76</t>
  </si>
  <si>
    <t>Closing balance £10887.75</t>
  </si>
  <si>
    <t>Closing balance £10,375.13</t>
  </si>
  <si>
    <t>Fee</t>
  </si>
  <si>
    <t>Foster CK</t>
  </si>
  <si>
    <t>SO</t>
  </si>
  <si>
    <t>Hugofox website</t>
  </si>
  <si>
    <t>HK HMRC</t>
  </si>
  <si>
    <t>Unity Service charge</t>
  </si>
  <si>
    <t>Closing balance £9952.16</t>
  </si>
  <si>
    <t>Transfer 20435639</t>
  </si>
  <si>
    <t>Check balance correct at £4,376.27</t>
  </si>
  <si>
    <t>Norton virus software</t>
  </si>
  <si>
    <t>Extraordinary costs</t>
  </si>
  <si>
    <t>Office business basic software</t>
  </si>
  <si>
    <t xml:space="preserve">Hedge cutting </t>
  </si>
  <si>
    <t>CK Foster</t>
  </si>
  <si>
    <t>Keech HM (Mayes)</t>
  </si>
  <si>
    <t>Total income</t>
  </si>
  <si>
    <t>Opening balance 2081.98</t>
  </si>
  <si>
    <t>Christmas tree</t>
  </si>
  <si>
    <t>Total</t>
  </si>
  <si>
    <t>Oustanding income</t>
  </si>
  <si>
    <t>Steve Weston</t>
  </si>
  <si>
    <t>Alan Yates</t>
  </si>
  <si>
    <t>Plot Size</t>
  </si>
  <si>
    <t xml:space="preserve">Pole price </t>
  </si>
  <si>
    <t>Price</t>
  </si>
  <si>
    <t>Mr Grey</t>
  </si>
  <si>
    <t>Mr Stokes</t>
  </si>
  <si>
    <t xml:space="preserve">Mr Foster </t>
  </si>
  <si>
    <t>Miss Coles</t>
  </si>
  <si>
    <t>Mr Robinson</t>
  </si>
  <si>
    <t>Mrs Simlo</t>
  </si>
  <si>
    <t>Mr Western</t>
  </si>
  <si>
    <t>Mr Oakley</t>
  </si>
  <si>
    <t>Mr Tile</t>
  </si>
  <si>
    <t>Mr Totten</t>
  </si>
  <si>
    <t>Mr Flanagan</t>
  </si>
  <si>
    <t>Mr Steele</t>
  </si>
  <si>
    <t>Mr Dryburgh</t>
  </si>
  <si>
    <t xml:space="preserve">Mr Yates </t>
  </si>
  <si>
    <t>Mr Chell</t>
  </si>
  <si>
    <t>Mr Folkes</t>
  </si>
  <si>
    <t>Mr Bray</t>
  </si>
  <si>
    <t>Mr Mayes</t>
  </si>
  <si>
    <t>Mr Ansell</t>
  </si>
  <si>
    <t xml:space="preserve">Mr Beckett </t>
  </si>
  <si>
    <t xml:space="preserve">Dawn Cummings </t>
  </si>
  <si>
    <t>Allotment rent sheet 25-26</t>
  </si>
  <si>
    <t>Mr W Sawford</t>
  </si>
  <si>
    <t>Akirk (Sarah Cooles)</t>
  </si>
  <si>
    <t>Mark Coales</t>
  </si>
  <si>
    <t>Kirk AB (S Cooles)</t>
  </si>
  <si>
    <t>Dryburgh MW</t>
  </si>
  <si>
    <t>NCALC</t>
  </si>
  <si>
    <t>Closing balance £9261.89</t>
  </si>
  <si>
    <t>Need confirmation on others</t>
  </si>
  <si>
    <t>total missing is</t>
  </si>
  <si>
    <t>26-27</t>
  </si>
  <si>
    <t>Tree works</t>
  </si>
  <si>
    <t>Speed improvements (gates)</t>
  </si>
  <si>
    <t>Stationary</t>
  </si>
  <si>
    <t>ICO</t>
  </si>
  <si>
    <t>balance brought forward</t>
  </si>
  <si>
    <t>Northants Guides</t>
  </si>
  <si>
    <t>Faster payment</t>
  </si>
  <si>
    <t>Hugofox Website</t>
  </si>
  <si>
    <t>Digby Farm</t>
  </si>
  <si>
    <t>Closing balance £8457.19</t>
  </si>
  <si>
    <t>Audit</t>
  </si>
  <si>
    <t>Dog bin collection</t>
  </si>
  <si>
    <t>Defib maintenance</t>
  </si>
  <si>
    <t>Staff Training</t>
  </si>
  <si>
    <t xml:space="preserve">Reduction </t>
  </si>
  <si>
    <t xml:space="preserve">Proposed precept </t>
  </si>
  <si>
    <t xml:space="preserve">25-26 precept </t>
  </si>
  <si>
    <t>Allowance is for hedges and deep verge cut, then a further deep verge cut (costs supported from cash at bank)</t>
  </si>
  <si>
    <t>Works to tree's in parish boundary new stream (costs supported from cash at bank)</t>
  </si>
  <si>
    <t>Reimbursement from cash in hand</t>
  </si>
  <si>
    <t>LLP</t>
  </si>
  <si>
    <t>Payment to client</t>
  </si>
  <si>
    <t>St Nicholas Church</t>
  </si>
  <si>
    <t>Closing balance £8106.56</t>
  </si>
  <si>
    <t>31st Dec</t>
  </si>
  <si>
    <t>Check balance correct at £4,400.39</t>
  </si>
  <si>
    <t>Cash at hand spend</t>
  </si>
  <si>
    <t>Forecast cash at hand 31/3/27</t>
  </si>
  <si>
    <t>Forecast bank account cash at hand</t>
  </si>
  <si>
    <t>Forecast savings account cash at hand</t>
  </si>
  <si>
    <t xml:space="preserve">Councillors to develop plan. Budget estimate. </t>
  </si>
  <si>
    <t>McQueen house meeting venue</t>
  </si>
  <si>
    <t>Not inputted need to recoup cost expenditure due to purchase, clearance and gates</t>
  </si>
  <si>
    <t>Remembrance wreath</t>
  </si>
  <si>
    <t>Election costs 4 yr rolling accrual</t>
  </si>
  <si>
    <t>B/P to: Northants Guides</t>
  </si>
  <si>
    <t>Direct Debit (YU ENERGY RETAIL L)</t>
  </si>
  <si>
    <t>S/O to: DCK Payroll Solut</t>
  </si>
  <si>
    <t>Direct Debit (GOCARDLESS)</t>
  </si>
  <si>
    <t>S/O to: HK HMRC</t>
  </si>
  <si>
    <t>S/O to: H Keech-TPC Clerk</t>
  </si>
  <si>
    <t>Transfer from 20513001</t>
  </si>
  <si>
    <t>B/P to: H Keech-TPC Clerk</t>
  </si>
  <si>
    <t>B/P to: Thomas &amp; Briggs</t>
  </si>
  <si>
    <t>B/P to: NNC Elections</t>
  </si>
  <si>
    <t>B/P to: Emma MauriziClarke</t>
  </si>
  <si>
    <t xml:space="preserve">B/P to: G W Watts </t>
  </si>
  <si>
    <t>colin smith</t>
  </si>
  <si>
    <t>CORTIS S</t>
  </si>
  <si>
    <t>B/P to: Northants NCALC</t>
  </si>
  <si>
    <t>JAMES CJ</t>
  </si>
  <si>
    <t>KIM CHELL</t>
  </si>
  <si>
    <t>SEAN FLANAGAN</t>
  </si>
  <si>
    <t>SAWFORD KF+S</t>
  </si>
  <si>
    <t>JAMES TOTTEN</t>
  </si>
  <si>
    <t>Closing Balance £2202.79</t>
  </si>
  <si>
    <t>Credit Interest</t>
  </si>
  <si>
    <t>Transfer to 20435639</t>
  </si>
  <si>
    <t>Check balance £4,322.73</t>
  </si>
  <si>
    <t>Cash at hand for year end</t>
  </si>
  <si>
    <t xml:space="preserve">T1 current Bank account </t>
  </si>
  <si>
    <t xml:space="preserve">Savings Bank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</si>
</sst>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_);[Red]\(&quot;£&quot;#,##0\)"/>
    <numFmt numFmtId="8" formatCode="&quot;£&quot;#,##0.00_);[Red]\(&quot;£&quot;#,##0.00\)"/>
    <numFmt numFmtId="44" formatCode="_(&quot;£&quot;* #,##0.00_);_(&quot;£&quot;* \(#,##0.00\);_(&quot;£&quot;* &quot;-&quot;??_);_(@_)"/>
    <numFmt numFmtId="164" formatCode="0.00_);[Red]\(0.00\)"/>
    <numFmt numFmtId="165" formatCode="dd\.mm\.yy;@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indexed="8"/>
      <name val="Helvetica Neue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auto="1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9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 vertical="top"/>
    </xf>
    <xf numFmtId="44" fontId="2" fillId="0" borderId="0" xfId="1" applyFont="1" applyBorder="1" applyAlignment="1">
      <alignment horizontal="center" vertical="top"/>
    </xf>
    <xf numFmtId="0" fontId="2" fillId="0" borderId="0" xfId="0" applyFont="1"/>
    <xf numFmtId="44" fontId="2" fillId="0" borderId="0" xfId="1" applyFont="1"/>
    <xf numFmtId="44" fontId="2" fillId="0" borderId="0" xfId="0" applyNumberFormat="1" applyFont="1"/>
    <xf numFmtId="164" fontId="0" fillId="4" borderId="2" xfId="0" applyNumberFormat="1" applyFill="1" applyBorder="1"/>
    <xf numFmtId="164" fontId="0" fillId="4" borderId="4" xfId="0" applyNumberFormat="1" applyFill="1" applyBorder="1"/>
    <xf numFmtId="0" fontId="0" fillId="4" borderId="7" xfId="0" applyFill="1" applyBorder="1"/>
    <xf numFmtId="164" fontId="13" fillId="3" borderId="2" xfId="0" applyNumberFormat="1" applyFont="1" applyFill="1" applyBorder="1"/>
    <xf numFmtId="164" fontId="13" fillId="3" borderId="7" xfId="0" applyNumberFormat="1" applyFont="1" applyFill="1" applyBorder="1"/>
    <xf numFmtId="0" fontId="0" fillId="3" borderId="3" xfId="0" applyFill="1" applyBorder="1"/>
    <xf numFmtId="0" fontId="0" fillId="3" borderId="5" xfId="0" applyFill="1" applyBorder="1"/>
    <xf numFmtId="164" fontId="5" fillId="3" borderId="5" xfId="0" applyNumberFormat="1" applyFont="1" applyFill="1" applyBorder="1"/>
    <xf numFmtId="164" fontId="9" fillId="3" borderId="5" xfId="0" applyNumberFormat="1" applyFont="1" applyFill="1" applyBorder="1"/>
    <xf numFmtId="164" fontId="6" fillId="3" borderId="5" xfId="0" applyNumberFormat="1" applyFont="1" applyFill="1" applyBorder="1"/>
    <xf numFmtId="164" fontId="0" fillId="3" borderId="5" xfId="0" applyNumberFormat="1" applyFill="1" applyBorder="1" applyAlignment="1">
      <alignment wrapText="1"/>
    </xf>
    <xf numFmtId="164" fontId="0" fillId="3" borderId="5" xfId="0" applyNumberFormat="1" applyFill="1" applyBorder="1"/>
    <xf numFmtId="164" fontId="8" fillId="3" borderId="5" xfId="0" applyNumberFormat="1" applyFont="1" applyFill="1" applyBorder="1" applyAlignment="1">
      <alignment horizontal="left" vertical="top"/>
    </xf>
    <xf numFmtId="164" fontId="11" fillId="3" borderId="5" xfId="0" applyNumberFormat="1" applyFont="1" applyFill="1" applyBorder="1" applyAlignment="1">
      <alignment horizontal="left" vertical="top"/>
    </xf>
    <xf numFmtId="164" fontId="8" fillId="0" borderId="12" xfId="0" applyNumberFormat="1" applyFont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44" fontId="2" fillId="4" borderId="1" xfId="1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44" fontId="2" fillId="4" borderId="14" xfId="1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44" fontId="0" fillId="0" borderId="0" xfId="1" applyFont="1" applyBorder="1"/>
    <xf numFmtId="0" fontId="0" fillId="0" borderId="11" xfId="0" applyBorder="1"/>
    <xf numFmtId="0" fontId="2" fillId="0" borderId="11" xfId="0" applyFont="1" applyBorder="1"/>
    <xf numFmtId="0" fontId="2" fillId="4" borderId="17" xfId="0" applyFont="1" applyFill="1" applyBorder="1"/>
    <xf numFmtId="44" fontId="2" fillId="4" borderId="17" xfId="1" applyFont="1" applyFill="1" applyBorder="1"/>
    <xf numFmtId="0" fontId="2" fillId="4" borderId="18" xfId="0" applyFont="1" applyFill="1" applyBorder="1"/>
    <xf numFmtId="44" fontId="2" fillId="4" borderId="13" xfId="1" applyFont="1" applyFill="1" applyBorder="1" applyAlignment="1">
      <alignment horizontal="center" vertical="top"/>
    </xf>
    <xf numFmtId="44" fontId="2" fillId="0" borderId="4" xfId="1" applyFont="1" applyBorder="1" applyAlignment="1">
      <alignment horizontal="center" vertical="top"/>
    </xf>
    <xf numFmtId="44" fontId="0" fillId="0" borderId="4" xfId="1" applyFont="1" applyBorder="1"/>
    <xf numFmtId="44" fontId="2" fillId="0" borderId="4" xfId="1" applyFont="1" applyBorder="1"/>
    <xf numFmtId="44" fontId="2" fillId="4" borderId="16" xfId="1" applyFont="1" applyFill="1" applyBorder="1"/>
    <xf numFmtId="44" fontId="2" fillId="4" borderId="0" xfId="1" applyFont="1" applyFill="1" applyBorder="1" applyAlignment="1">
      <alignment horizontal="center" vertical="top"/>
    </xf>
    <xf numFmtId="44" fontId="14" fillId="0" borderId="0" xfId="1" applyFont="1" applyBorder="1"/>
    <xf numFmtId="44" fontId="12" fillId="0" borderId="0" xfId="1" applyFont="1" applyBorder="1"/>
    <xf numFmtId="44" fontId="12" fillId="0" borderId="0" xfId="1" applyFont="1" applyFill="1" applyBorder="1"/>
    <xf numFmtId="44" fontId="0" fillId="0" borderId="0" xfId="1" applyFont="1" applyFill="1"/>
    <xf numFmtId="44" fontId="15" fillId="0" borderId="0" xfId="1" applyFont="1" applyFill="1" applyBorder="1"/>
    <xf numFmtId="0" fontId="2" fillId="4" borderId="0" xfId="0" applyFont="1" applyFill="1" applyAlignment="1">
      <alignment horizontal="center" vertical="top"/>
    </xf>
    <xf numFmtId="44" fontId="2" fillId="0" borderId="0" xfId="1" applyFont="1" applyFill="1" applyBorder="1" applyAlignment="1">
      <alignment horizontal="center" vertical="top"/>
    </xf>
    <xf numFmtId="44" fontId="3" fillId="0" borderId="0" xfId="1" applyFont="1" applyFill="1" applyBorder="1"/>
    <xf numFmtId="44" fontId="0" fillId="0" borderId="4" xfId="1" applyFont="1" applyFill="1" applyBorder="1"/>
    <xf numFmtId="0" fontId="0" fillId="5" borderId="0" xfId="0" applyFill="1"/>
    <xf numFmtId="44" fontId="3" fillId="5" borderId="0" xfId="1" applyFont="1" applyFill="1"/>
    <xf numFmtId="44" fontId="3" fillId="0" borderId="0" xfId="1" applyFont="1" applyBorder="1"/>
    <xf numFmtId="44" fontId="3" fillId="0" borderId="4" xfId="1" applyFont="1" applyBorder="1"/>
    <xf numFmtId="44" fontId="0" fillId="0" borderId="0" xfId="0" applyNumberFormat="1"/>
    <xf numFmtId="44" fontId="3" fillId="0" borderId="0" xfId="1" applyFont="1" applyFill="1"/>
    <xf numFmtId="44" fontId="10" fillId="3" borderId="10" xfId="1" applyFont="1" applyFill="1" applyBorder="1" applyAlignment="1">
      <alignment horizontal="left"/>
    </xf>
    <xf numFmtId="44" fontId="0" fillId="0" borderId="11" xfId="1" applyFont="1" applyBorder="1"/>
    <xf numFmtId="44" fontId="5" fillId="0" borderId="11" xfId="1" applyFont="1" applyBorder="1"/>
    <xf numFmtId="44" fontId="7" fillId="2" borderId="11" xfId="1" applyFont="1" applyFill="1" applyBorder="1"/>
    <xf numFmtId="44" fontId="8" fillId="2" borderId="11" xfId="1" applyFont="1" applyFill="1" applyBorder="1"/>
    <xf numFmtId="44" fontId="0" fillId="4" borderId="6" xfId="1" applyFont="1" applyFill="1" applyBorder="1"/>
    <xf numFmtId="44" fontId="0" fillId="4" borderId="10" xfId="1" applyFont="1" applyFill="1" applyBorder="1"/>
    <xf numFmtId="44" fontId="0" fillId="4" borderId="11" xfId="1" applyFont="1" applyFill="1" applyBorder="1"/>
    <xf numFmtId="44" fontId="0" fillId="4" borderId="8" xfId="1" applyFont="1" applyFill="1" applyBorder="1"/>
    <xf numFmtId="44" fontId="0" fillId="4" borderId="9" xfId="1" applyFont="1" applyFill="1" applyBorder="1"/>
    <xf numFmtId="44" fontId="12" fillId="2" borderId="11" xfId="1" applyFont="1" applyFill="1" applyBorder="1"/>
    <xf numFmtId="44" fontId="7" fillId="0" borderId="11" xfId="1" applyFont="1" applyBorder="1"/>
    <xf numFmtId="165" fontId="2" fillId="0" borderId="4" xfId="0" applyNumberFormat="1" applyFont="1" applyBorder="1" applyAlignment="1">
      <alignment horizontal="left"/>
    </xf>
    <xf numFmtId="165" fontId="0" fillId="0" borderId="0" xfId="0" applyNumberFormat="1" applyAlignment="1">
      <alignment horizontal="left"/>
    </xf>
    <xf numFmtId="165" fontId="2" fillId="4" borderId="13" xfId="0" applyNumberFormat="1" applyFont="1" applyFill="1" applyBorder="1" applyAlignment="1">
      <alignment horizontal="left" vertical="top"/>
    </xf>
    <xf numFmtId="165" fontId="0" fillId="0" borderId="4" xfId="0" applyNumberFormat="1" applyBorder="1" applyAlignment="1">
      <alignment horizontal="left"/>
    </xf>
    <xf numFmtId="165" fontId="2" fillId="4" borderId="16" xfId="0" applyNumberFormat="1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 vertical="top"/>
    </xf>
    <xf numFmtId="165" fontId="2" fillId="4" borderId="0" xfId="0" applyNumberFormat="1" applyFont="1" applyFill="1" applyAlignment="1">
      <alignment horizontal="center" vertical="top"/>
    </xf>
    <xf numFmtId="165" fontId="0" fillId="0" borderId="0" xfId="0" applyNumberFormat="1"/>
    <xf numFmtId="44" fontId="12" fillId="0" borderId="0" xfId="1" applyFont="1" applyFill="1"/>
    <xf numFmtId="16" fontId="0" fillId="5" borderId="0" xfId="0" applyNumberFormat="1" applyFill="1"/>
    <xf numFmtId="165" fontId="4" fillId="0" borderId="0" xfId="0" applyNumberFormat="1" applyFont="1"/>
    <xf numFmtId="8" fontId="0" fillId="5" borderId="0" xfId="0" applyNumberFormat="1" applyFill="1"/>
    <xf numFmtId="0" fontId="10" fillId="3" borderId="9" xfId="1" applyNumberFormat="1" applyFont="1" applyFill="1" applyBorder="1" applyAlignment="1">
      <alignment horizontal="left"/>
    </xf>
    <xf numFmtId="165" fontId="2" fillId="4" borderId="0" xfId="0" applyNumberFormat="1" applyFont="1" applyFill="1"/>
    <xf numFmtId="0" fontId="2" fillId="4" borderId="0" xfId="0" applyFont="1" applyFill="1"/>
    <xf numFmtId="44" fontId="2" fillId="4" borderId="0" xfId="1" applyFont="1" applyFill="1"/>
    <xf numFmtId="0" fontId="17" fillId="0" borderId="0" xfId="0" applyFont="1"/>
    <xf numFmtId="44" fontId="17" fillId="0" borderId="0" xfId="0" applyNumberFormat="1" applyFont="1"/>
    <xf numFmtId="0" fontId="16" fillId="4" borderId="0" xfId="0" applyFont="1" applyFill="1"/>
    <xf numFmtId="44" fontId="16" fillId="4" borderId="0" xfId="0" applyNumberFormat="1" applyFont="1" applyFill="1"/>
    <xf numFmtId="0" fontId="0" fillId="4" borderId="0" xfId="0" applyFill="1"/>
    <xf numFmtId="0" fontId="18" fillId="4" borderId="0" xfId="0" applyFont="1" applyFill="1"/>
    <xf numFmtId="49" fontId="0" fillId="6" borderId="20" xfId="0" applyNumberFormat="1" applyFill="1" applyBorder="1" applyAlignment="1">
      <alignment vertical="top" wrapText="1"/>
    </xf>
    <xf numFmtId="49" fontId="0" fillId="6" borderId="21" xfId="0" applyNumberFormat="1" applyFill="1" applyBorder="1" applyAlignment="1">
      <alignment vertical="top" wrapText="1"/>
    </xf>
    <xf numFmtId="49" fontId="0" fillId="6" borderId="22" xfId="0" applyNumberFormat="1" applyFill="1" applyBorder="1" applyAlignment="1">
      <alignment vertical="top" wrapText="1"/>
    </xf>
    <xf numFmtId="49" fontId="0" fillId="6" borderId="24" xfId="0" applyNumberFormat="1" applyFill="1" applyBorder="1" applyAlignment="1">
      <alignment vertical="top" wrapText="1"/>
    </xf>
    <xf numFmtId="0" fontId="0" fillId="6" borderId="25" xfId="0" applyFill="1" applyBorder="1" applyAlignment="1">
      <alignment vertical="top" wrapText="1"/>
    </xf>
    <xf numFmtId="0" fontId="0" fillId="6" borderId="26" xfId="0" applyFill="1" applyBorder="1" applyAlignment="1">
      <alignment vertical="top" wrapText="1"/>
    </xf>
    <xf numFmtId="49" fontId="0" fillId="6" borderId="25" xfId="0" applyNumberFormat="1" applyFill="1" applyBorder="1" applyAlignment="1">
      <alignment vertical="top" wrapText="1"/>
    </xf>
    <xf numFmtId="0" fontId="0" fillId="6" borderId="24" xfId="0" applyFill="1" applyBorder="1" applyAlignment="1">
      <alignment vertical="top" wrapText="1"/>
    </xf>
    <xf numFmtId="49" fontId="19" fillId="0" borderId="19" xfId="0" applyNumberFormat="1" applyFont="1" applyBorder="1" applyAlignment="1">
      <alignment vertical="top" wrapText="1"/>
    </xf>
    <xf numFmtId="49" fontId="19" fillId="0" borderId="23" xfId="0" applyNumberFormat="1" applyFont="1" applyBorder="1" applyAlignment="1">
      <alignment vertical="top" wrapText="1"/>
    </xf>
    <xf numFmtId="0" fontId="14" fillId="0" borderId="0" xfId="0" applyFont="1"/>
    <xf numFmtId="44" fontId="14" fillId="0" borderId="0" xfId="0" applyNumberFormat="1" applyFont="1"/>
    <xf numFmtId="44" fontId="17" fillId="0" borderId="0" xfId="1" applyFont="1"/>
    <xf numFmtId="44" fontId="12" fillId="2" borderId="0" xfId="1" applyFont="1" applyFill="1" applyBorder="1"/>
    <xf numFmtId="44" fontId="7" fillId="2" borderId="0" xfId="1" applyFont="1" applyFill="1" applyBorder="1"/>
    <xf numFmtId="44" fontId="7" fillId="0" borderId="0" xfId="1" applyFont="1" applyBorder="1"/>
    <xf numFmtId="44" fontId="8" fillId="2" borderId="0" xfId="1" applyFont="1" applyFill="1" applyBorder="1"/>
    <xf numFmtId="44" fontId="0" fillId="4" borderId="0" xfId="1" applyFont="1" applyFill="1" applyBorder="1"/>
    <xf numFmtId="44" fontId="10" fillId="3" borderId="6" xfId="1" applyFont="1" applyFill="1" applyBorder="1" applyAlignment="1">
      <alignment horizontal="center"/>
    </xf>
    <xf numFmtId="6" fontId="0" fillId="0" borderId="0" xfId="0" applyNumberFormat="1"/>
    <xf numFmtId="6" fontId="2" fillId="0" borderId="0" xfId="0" applyNumberFormat="1" applyFont="1"/>
    <xf numFmtId="6" fontId="7" fillId="2" borderId="0" xfId="1" applyNumberFormat="1" applyFont="1" applyFill="1" applyBorder="1"/>
    <xf numFmtId="44" fontId="1" fillId="0" borderId="0" xfId="1" applyFont="1" applyBorder="1" applyAlignment="1">
      <alignment horizontal="left" vertical="center"/>
    </xf>
    <xf numFmtId="44" fontId="10" fillId="0" borderId="0" xfId="1" applyFont="1" applyBorder="1" applyAlignment="1">
      <alignment horizontal="left" vertical="center"/>
    </xf>
    <xf numFmtId="44" fontId="20" fillId="3" borderId="8" xfId="1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44" fontId="21" fillId="0" borderId="0" xfId="1" applyFont="1" applyBorder="1" applyAlignment="1">
      <alignment horizontal="left" vertical="center"/>
    </xf>
    <xf numFmtId="15" fontId="0" fillId="0" borderId="0" xfId="0" applyNumberFormat="1"/>
    <xf numFmtId="44" fontId="12" fillId="0" borderId="0" xfId="1" applyFont="1"/>
    <xf numFmtId="0" fontId="1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3C67-9E59-9E4C-A49B-246EF8EE7ECB}">
  <dimension ref="A1:C13"/>
  <sheetViews>
    <sheetView zoomScale="120" zoomScaleNormal="120" workbookViewId="0">
      <selection activeCell="A4" sqref="A4"/>
    </sheetView>
  </sheetViews>
  <sheetFormatPr baseColWidth="10" defaultRowHeight="15" x14ac:dyDescent="0.2"/>
  <cols>
    <col min="1" max="1" width="14.33203125" bestFit="1" customWidth="1"/>
    <col min="3" max="3" width="14.6640625" customWidth="1"/>
  </cols>
  <sheetData>
    <row r="1" spans="1:3" ht="19" x14ac:dyDescent="0.25">
      <c r="A1" s="88" t="s">
        <v>216</v>
      </c>
    </row>
    <row r="2" spans="1:3" ht="19" x14ac:dyDescent="0.25">
      <c r="A2" s="83" t="s">
        <v>217</v>
      </c>
      <c r="B2" s="83"/>
      <c r="C2" s="84">
        <f>'Current Acc Income &amp; Exp Rec '!D168</f>
        <v>2202.7900000000059</v>
      </c>
    </row>
    <row r="3" spans="1:3" ht="19" x14ac:dyDescent="0.25">
      <c r="A3" s="83" t="s">
        <v>218</v>
      </c>
      <c r="B3" s="83"/>
      <c r="C3" s="84">
        <f>'Savings Acc Inc &amp; Ex Rec '!C19</f>
        <v>4322.7300000000005</v>
      </c>
    </row>
    <row r="5" spans="1:3" ht="19" x14ac:dyDescent="0.25">
      <c r="A5" s="85" t="s">
        <v>118</v>
      </c>
      <c r="B5" s="85"/>
      <c r="C5" s="86">
        <f>SUM(C2:C4)</f>
        <v>6525.5200000000059</v>
      </c>
    </row>
    <row r="8" spans="1:3" ht="19" x14ac:dyDescent="0.25">
      <c r="A8" s="88"/>
      <c r="B8" s="87"/>
      <c r="C8" s="87"/>
    </row>
    <row r="10" spans="1:3" ht="19" x14ac:dyDescent="0.25">
      <c r="A10" s="83"/>
      <c r="B10" s="83"/>
      <c r="C10" s="101"/>
    </row>
    <row r="11" spans="1:3" ht="19" x14ac:dyDescent="0.25">
      <c r="A11" s="83"/>
      <c r="B11" s="83"/>
      <c r="C11" s="101"/>
    </row>
    <row r="13" spans="1:3" ht="19" x14ac:dyDescent="0.25">
      <c r="A13" s="85"/>
      <c r="B13" s="85"/>
      <c r="C13" s="86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1E88-57AC-C641-999E-6F4393E8AA99}">
  <dimension ref="A2:I168"/>
  <sheetViews>
    <sheetView tabSelected="1" zoomScale="113" workbookViewId="0">
      <selection activeCell="B157" sqref="B157:B158"/>
    </sheetView>
  </sheetViews>
  <sheetFormatPr baseColWidth="10" defaultColWidth="10.83203125" defaultRowHeight="15" x14ac:dyDescent="0.2"/>
  <cols>
    <col min="1" max="1" width="13.5" style="68" customWidth="1"/>
    <col min="2" max="2" width="24" bestFit="1" customWidth="1"/>
    <col min="3" max="3" width="19.6640625" customWidth="1"/>
    <col min="4" max="4" width="24.33203125" style="1" customWidth="1"/>
    <col min="5" max="5" width="16.5" style="1" customWidth="1"/>
    <col min="6" max="6" width="15.5" customWidth="1"/>
    <col min="7" max="7" width="13.33203125" style="1" customWidth="1"/>
    <col min="8" max="8" width="30.83203125" customWidth="1"/>
    <col min="9" max="9" width="13.6640625" customWidth="1"/>
  </cols>
  <sheetData>
    <row r="2" spans="1:8" ht="16" thickBot="1" x14ac:dyDescent="0.25"/>
    <row r="3" spans="1:8" ht="29" customHeight="1" x14ac:dyDescent="0.2">
      <c r="A3" s="69" t="s">
        <v>0</v>
      </c>
      <c r="B3" s="24" t="s">
        <v>3</v>
      </c>
      <c r="C3" s="24" t="s">
        <v>4</v>
      </c>
      <c r="D3" s="25" t="s">
        <v>85</v>
      </c>
      <c r="E3" s="34" t="s">
        <v>59</v>
      </c>
      <c r="F3" s="26" t="s">
        <v>60</v>
      </c>
      <c r="H3" s="39" t="s">
        <v>78</v>
      </c>
    </row>
    <row r="4" spans="1:8" x14ac:dyDescent="0.2">
      <c r="A4" s="70"/>
      <c r="B4" s="2"/>
      <c r="C4" s="2"/>
      <c r="D4" s="3"/>
      <c r="E4" s="35"/>
      <c r="F4" s="27"/>
    </row>
    <row r="5" spans="1:8" x14ac:dyDescent="0.2">
      <c r="A5" s="70">
        <v>45747</v>
      </c>
      <c r="B5" s="2" t="s">
        <v>80</v>
      </c>
      <c r="C5" s="2"/>
      <c r="D5" s="46">
        <v>2081.98</v>
      </c>
      <c r="E5" s="35"/>
      <c r="F5" s="27"/>
      <c r="G5" s="43"/>
      <c r="H5" s="78" t="s">
        <v>116</v>
      </c>
    </row>
    <row r="6" spans="1:8" x14ac:dyDescent="0.2">
      <c r="A6" s="68" t="s">
        <v>5</v>
      </c>
      <c r="B6" t="s">
        <v>19</v>
      </c>
      <c r="C6" t="s">
        <v>77</v>
      </c>
      <c r="D6" s="43">
        <v>9.8000000000000007</v>
      </c>
      <c r="E6" s="36">
        <v>0</v>
      </c>
      <c r="F6" s="29"/>
    </row>
    <row r="7" spans="1:8" x14ac:dyDescent="0.2">
      <c r="A7" s="68" t="s">
        <v>5</v>
      </c>
      <c r="B7" t="s">
        <v>20</v>
      </c>
      <c r="C7" t="s">
        <v>77</v>
      </c>
      <c r="D7" s="43">
        <v>8.4</v>
      </c>
      <c r="E7" s="36">
        <v>0</v>
      </c>
      <c r="F7" s="29"/>
    </row>
    <row r="8" spans="1:8" x14ac:dyDescent="0.2">
      <c r="A8" s="68" t="s">
        <v>7</v>
      </c>
      <c r="B8" t="s">
        <v>21</v>
      </c>
      <c r="C8" t="s">
        <v>77</v>
      </c>
      <c r="D8" s="43">
        <v>56</v>
      </c>
      <c r="E8" s="36">
        <v>0</v>
      </c>
      <c r="F8" s="29"/>
    </row>
    <row r="9" spans="1:8" x14ac:dyDescent="0.2">
      <c r="A9" s="68" t="s">
        <v>7</v>
      </c>
      <c r="B9" t="s">
        <v>22</v>
      </c>
      <c r="C9" t="s">
        <v>77</v>
      </c>
      <c r="D9" s="43">
        <v>23.8</v>
      </c>
      <c r="E9" s="36">
        <v>0</v>
      </c>
      <c r="F9" s="29"/>
    </row>
    <row r="10" spans="1:8" x14ac:dyDescent="0.2">
      <c r="A10" s="68" t="s">
        <v>8</v>
      </c>
      <c r="B10" t="s">
        <v>23</v>
      </c>
      <c r="C10" t="s">
        <v>77</v>
      </c>
      <c r="D10" s="43">
        <v>21</v>
      </c>
      <c r="E10" s="36">
        <v>0</v>
      </c>
      <c r="F10" s="29"/>
    </row>
    <row r="11" spans="1:8" x14ac:dyDescent="0.2">
      <c r="A11" s="68" t="s">
        <v>8</v>
      </c>
      <c r="B11" t="s">
        <v>24</v>
      </c>
      <c r="C11" t="s">
        <v>77</v>
      </c>
      <c r="D11" s="43">
        <v>60.2</v>
      </c>
      <c r="E11" s="36">
        <v>0</v>
      </c>
      <c r="F11" s="29"/>
    </row>
    <row r="12" spans="1:8" x14ac:dyDescent="0.2">
      <c r="A12" s="70" t="s">
        <v>31</v>
      </c>
      <c r="B12" t="s">
        <v>34</v>
      </c>
      <c r="C12" t="s">
        <v>84</v>
      </c>
      <c r="D12" s="42">
        <v>-40</v>
      </c>
      <c r="E12" s="36">
        <v>0</v>
      </c>
      <c r="F12" s="29"/>
    </row>
    <row r="13" spans="1:8" x14ac:dyDescent="0.2">
      <c r="A13" s="70" t="s">
        <v>31</v>
      </c>
      <c r="B13" t="s">
        <v>35</v>
      </c>
      <c r="C13" t="s">
        <v>84</v>
      </c>
      <c r="D13" s="42">
        <v>-40</v>
      </c>
      <c r="E13" s="36">
        <v>0</v>
      </c>
      <c r="F13" s="29"/>
    </row>
    <row r="14" spans="1:8" x14ac:dyDescent="0.2">
      <c r="A14" s="70" t="s">
        <v>31</v>
      </c>
      <c r="B14" t="s">
        <v>36</v>
      </c>
      <c r="C14" t="s">
        <v>84</v>
      </c>
      <c r="D14" s="42">
        <v>-40</v>
      </c>
      <c r="E14" s="36">
        <v>0</v>
      </c>
      <c r="F14" s="29"/>
    </row>
    <row r="15" spans="1:8" x14ac:dyDescent="0.2">
      <c r="A15" s="70" t="s">
        <v>31</v>
      </c>
      <c r="B15" t="s">
        <v>37</v>
      </c>
      <c r="C15" t="s">
        <v>84</v>
      </c>
      <c r="D15" s="42">
        <v>-960</v>
      </c>
      <c r="E15" s="36">
        <v>0</v>
      </c>
      <c r="F15" s="29"/>
    </row>
    <row r="16" spans="1:8" x14ac:dyDescent="0.2">
      <c r="A16" s="68" t="s">
        <v>9</v>
      </c>
      <c r="B16" t="s">
        <v>25</v>
      </c>
      <c r="C16" t="s">
        <v>77</v>
      </c>
      <c r="D16" s="43">
        <v>28</v>
      </c>
      <c r="E16" s="36">
        <v>0</v>
      </c>
      <c r="F16" s="29"/>
    </row>
    <row r="17" spans="1:7" x14ac:dyDescent="0.2">
      <c r="A17" s="70">
        <v>45756</v>
      </c>
      <c r="B17" t="s">
        <v>38</v>
      </c>
      <c r="C17" t="s">
        <v>84</v>
      </c>
      <c r="D17" s="42">
        <v>-38.340000000000003</v>
      </c>
      <c r="E17" s="36">
        <f>-D17*5%</f>
        <v>1.9170000000000003</v>
      </c>
      <c r="F17" s="29"/>
    </row>
    <row r="18" spans="1:7" x14ac:dyDescent="0.2">
      <c r="A18" s="70">
        <v>45756</v>
      </c>
      <c r="B18" t="s">
        <v>39</v>
      </c>
      <c r="C18" t="s">
        <v>84</v>
      </c>
      <c r="D18" s="42">
        <v>-7.4</v>
      </c>
      <c r="E18" s="36">
        <f t="shared" ref="E18:E19" si="0">-D18*5%</f>
        <v>0.37000000000000005</v>
      </c>
      <c r="F18" s="29"/>
    </row>
    <row r="19" spans="1:7" x14ac:dyDescent="0.2">
      <c r="A19" s="70">
        <v>45756</v>
      </c>
      <c r="B19" t="s">
        <v>40</v>
      </c>
      <c r="C19" t="s">
        <v>84</v>
      </c>
      <c r="D19" s="42">
        <v>-12.87</v>
      </c>
      <c r="E19" s="36">
        <f t="shared" si="0"/>
        <v>0.64349999999999996</v>
      </c>
      <c r="F19" s="29"/>
    </row>
    <row r="20" spans="1:7" x14ac:dyDescent="0.2">
      <c r="A20" s="68" t="s">
        <v>10</v>
      </c>
      <c r="B20" t="s">
        <v>26</v>
      </c>
      <c r="C20" t="s">
        <v>77</v>
      </c>
      <c r="D20" s="43">
        <v>56</v>
      </c>
      <c r="E20" s="36">
        <v>0</v>
      </c>
      <c r="F20" s="29"/>
    </row>
    <row r="21" spans="1:7" x14ac:dyDescent="0.2">
      <c r="A21" s="70" t="s">
        <v>32</v>
      </c>
      <c r="B21" t="s">
        <v>41</v>
      </c>
      <c r="C21" t="s">
        <v>56</v>
      </c>
      <c r="D21" s="42">
        <v>-18</v>
      </c>
      <c r="E21" s="36">
        <v>3</v>
      </c>
      <c r="F21" s="29"/>
    </row>
    <row r="22" spans="1:7" x14ac:dyDescent="0.2">
      <c r="A22" s="70" t="s">
        <v>32</v>
      </c>
      <c r="B22" t="s">
        <v>87</v>
      </c>
      <c r="C22" t="s">
        <v>88</v>
      </c>
      <c r="D22" s="42">
        <v>-100</v>
      </c>
      <c r="E22" s="36"/>
      <c r="F22" s="29"/>
    </row>
    <row r="23" spans="1:7" x14ac:dyDescent="0.2">
      <c r="A23" s="70" t="s">
        <v>89</v>
      </c>
      <c r="B23" t="s">
        <v>87</v>
      </c>
      <c r="C23" t="s">
        <v>88</v>
      </c>
      <c r="D23" s="47">
        <v>1880.2</v>
      </c>
      <c r="E23" s="36"/>
      <c r="F23" s="29"/>
    </row>
    <row r="24" spans="1:7" x14ac:dyDescent="0.2">
      <c r="A24" s="70" t="s">
        <v>33</v>
      </c>
      <c r="B24" t="s">
        <v>37</v>
      </c>
      <c r="C24" t="s">
        <v>84</v>
      </c>
      <c r="D24" s="42">
        <v>-1880.2</v>
      </c>
      <c r="E24" s="36">
        <f>-D24*20%</f>
        <v>376.04</v>
      </c>
      <c r="F24" s="29"/>
    </row>
    <row r="25" spans="1:7" x14ac:dyDescent="0.2">
      <c r="A25" s="70" t="s">
        <v>6</v>
      </c>
      <c r="B25" t="s">
        <v>42</v>
      </c>
      <c r="C25" t="s">
        <v>56</v>
      </c>
      <c r="D25" s="42">
        <v>-23.99</v>
      </c>
      <c r="E25" s="36">
        <f>-D25*20%</f>
        <v>4.798</v>
      </c>
      <c r="F25" s="29"/>
    </row>
    <row r="26" spans="1:7" x14ac:dyDescent="0.2">
      <c r="A26" s="70" t="s">
        <v>6</v>
      </c>
      <c r="B26" t="s">
        <v>43</v>
      </c>
      <c r="C26" t="s">
        <v>57</v>
      </c>
      <c r="D26" s="42">
        <v>-365.03</v>
      </c>
      <c r="E26" s="36">
        <v>0</v>
      </c>
      <c r="F26" s="29"/>
    </row>
    <row r="27" spans="1:7" x14ac:dyDescent="0.2">
      <c r="A27" s="70" t="s">
        <v>6</v>
      </c>
      <c r="B27" t="s">
        <v>82</v>
      </c>
      <c r="C27" t="s">
        <v>77</v>
      </c>
      <c r="D27" s="44">
        <v>16743</v>
      </c>
      <c r="E27" s="36">
        <v>0</v>
      </c>
      <c r="F27" s="29"/>
    </row>
    <row r="28" spans="1:7" x14ac:dyDescent="0.2">
      <c r="A28" s="70" t="s">
        <v>90</v>
      </c>
      <c r="B28" t="s">
        <v>44</v>
      </c>
      <c r="C28" t="s">
        <v>84</v>
      </c>
      <c r="D28" s="42">
        <v>-946</v>
      </c>
      <c r="E28" s="36">
        <v>0</v>
      </c>
      <c r="F28" s="29"/>
    </row>
    <row r="29" spans="1:7" x14ac:dyDescent="0.2">
      <c r="A29" s="70">
        <v>45775</v>
      </c>
      <c r="B29" t="s">
        <v>87</v>
      </c>
      <c r="C29" t="s">
        <v>88</v>
      </c>
      <c r="D29" s="42">
        <v>-1854</v>
      </c>
      <c r="E29" s="36"/>
      <c r="F29" s="29"/>
    </row>
    <row r="30" spans="1:7" x14ac:dyDescent="0.2">
      <c r="A30" s="70">
        <v>45775</v>
      </c>
      <c r="B30" t="s">
        <v>87</v>
      </c>
      <c r="C30" t="s">
        <v>88</v>
      </c>
      <c r="D30" s="42">
        <v>-1880.2</v>
      </c>
      <c r="E30" s="36"/>
      <c r="F30" s="29"/>
    </row>
    <row r="31" spans="1:7" x14ac:dyDescent="0.2">
      <c r="A31" s="70" t="s">
        <v>11</v>
      </c>
      <c r="B31" t="s">
        <v>50</v>
      </c>
      <c r="C31" t="s">
        <v>57</v>
      </c>
      <c r="D31" s="42">
        <v>-20.99</v>
      </c>
      <c r="E31" s="36">
        <f>-D31*20%</f>
        <v>4.1979999999999995</v>
      </c>
      <c r="F31" s="29"/>
      <c r="G31" s="43"/>
    </row>
    <row r="32" spans="1:7" x14ac:dyDescent="0.2">
      <c r="A32" s="68" t="s">
        <v>11</v>
      </c>
      <c r="B32" t="s">
        <v>27</v>
      </c>
      <c r="C32" t="s">
        <v>77</v>
      </c>
      <c r="D32" s="43">
        <v>14</v>
      </c>
      <c r="E32" s="36">
        <v>0</v>
      </c>
      <c r="F32" s="29"/>
    </row>
    <row r="33" spans="1:8" x14ac:dyDescent="0.2">
      <c r="A33" s="68" t="s">
        <v>12</v>
      </c>
      <c r="B33" t="s">
        <v>28</v>
      </c>
      <c r="C33" t="s">
        <v>77</v>
      </c>
      <c r="D33" s="43">
        <v>56</v>
      </c>
      <c r="E33" s="36">
        <v>0</v>
      </c>
      <c r="F33" s="29"/>
    </row>
    <row r="34" spans="1:8" x14ac:dyDescent="0.2">
      <c r="A34" s="70" t="s">
        <v>12</v>
      </c>
      <c r="B34" t="s">
        <v>37</v>
      </c>
      <c r="C34" t="s">
        <v>55</v>
      </c>
      <c r="D34" s="42">
        <v>-960</v>
      </c>
      <c r="E34" s="48">
        <f>-D34*20%</f>
        <v>192</v>
      </c>
      <c r="F34" s="29"/>
      <c r="G34" s="43"/>
    </row>
    <row r="35" spans="1:8" x14ac:dyDescent="0.2">
      <c r="A35" s="70" t="s">
        <v>83</v>
      </c>
      <c r="B35" t="s">
        <v>45</v>
      </c>
      <c r="C35" t="s">
        <v>57</v>
      </c>
      <c r="D35" s="42">
        <v>-6</v>
      </c>
      <c r="E35" s="36">
        <v>0</v>
      </c>
      <c r="F35" s="29"/>
    </row>
    <row r="36" spans="1:8" x14ac:dyDescent="0.2">
      <c r="A36" s="70" t="s">
        <v>83</v>
      </c>
      <c r="B36" t="s">
        <v>46</v>
      </c>
      <c r="C36" t="s">
        <v>84</v>
      </c>
      <c r="D36" s="42">
        <v>-355.88</v>
      </c>
      <c r="E36" s="36">
        <f>-D36*20%</f>
        <v>71.176000000000002</v>
      </c>
      <c r="F36" s="29"/>
    </row>
    <row r="37" spans="1:8" x14ac:dyDescent="0.2">
      <c r="A37" s="70">
        <v>45777</v>
      </c>
      <c r="B37" s="4" t="s">
        <v>96</v>
      </c>
      <c r="D37" s="42"/>
      <c r="E37" s="36"/>
      <c r="F37" s="29"/>
      <c r="H37" s="49" t="s">
        <v>91</v>
      </c>
    </row>
    <row r="38" spans="1:8" x14ac:dyDescent="0.2">
      <c r="A38" s="70" t="s">
        <v>14</v>
      </c>
      <c r="B38" t="s">
        <v>47</v>
      </c>
      <c r="C38" t="s">
        <v>84</v>
      </c>
      <c r="D38" s="42">
        <v>-12.41</v>
      </c>
      <c r="E38" s="36">
        <f t="shared" ref="E38:E40" si="1">-D38*5%</f>
        <v>0.62050000000000005</v>
      </c>
      <c r="F38" s="29"/>
    </row>
    <row r="39" spans="1:8" x14ac:dyDescent="0.2">
      <c r="A39" s="70" t="s">
        <v>14</v>
      </c>
      <c r="B39" t="s">
        <v>48</v>
      </c>
      <c r="C39" t="s">
        <v>84</v>
      </c>
      <c r="D39" s="42">
        <v>-7.12</v>
      </c>
      <c r="E39" s="36">
        <f t="shared" si="1"/>
        <v>0.35600000000000004</v>
      </c>
      <c r="F39" s="29"/>
    </row>
    <row r="40" spans="1:8" x14ac:dyDescent="0.2">
      <c r="A40" s="70" t="s">
        <v>14</v>
      </c>
      <c r="B40" t="s">
        <v>49</v>
      </c>
      <c r="C40" t="s">
        <v>84</v>
      </c>
      <c r="D40" s="42">
        <v>-33.97</v>
      </c>
      <c r="E40" s="36">
        <f t="shared" si="1"/>
        <v>1.6985000000000001</v>
      </c>
      <c r="F40" s="29"/>
    </row>
    <row r="41" spans="1:8" x14ac:dyDescent="0.2">
      <c r="A41" s="70" t="s">
        <v>15</v>
      </c>
      <c r="B41" t="s">
        <v>41</v>
      </c>
      <c r="C41" t="s">
        <v>57</v>
      </c>
      <c r="D41" s="42">
        <v>-18</v>
      </c>
      <c r="E41" s="36">
        <v>3</v>
      </c>
      <c r="F41" s="29"/>
    </row>
    <row r="42" spans="1:8" x14ac:dyDescent="0.2">
      <c r="A42" s="70" t="s">
        <v>16</v>
      </c>
      <c r="B42" t="s">
        <v>42</v>
      </c>
      <c r="C42" t="s">
        <v>56</v>
      </c>
      <c r="D42" s="42">
        <v>-23.99</v>
      </c>
      <c r="E42" s="36">
        <f>-D42*20%</f>
        <v>4.798</v>
      </c>
      <c r="F42" s="29"/>
    </row>
    <row r="43" spans="1:8" x14ac:dyDescent="0.2">
      <c r="A43" s="70" t="s">
        <v>16</v>
      </c>
      <c r="B43" t="s">
        <v>43</v>
      </c>
      <c r="C43" t="s">
        <v>57</v>
      </c>
      <c r="D43" s="42">
        <v>-77.400000000000006</v>
      </c>
      <c r="E43" s="36">
        <v>0</v>
      </c>
      <c r="F43" s="29"/>
    </row>
    <row r="44" spans="1:8" x14ac:dyDescent="0.2">
      <c r="A44" s="70">
        <v>45797</v>
      </c>
      <c r="B44" t="s">
        <v>92</v>
      </c>
      <c r="C44" t="s">
        <v>93</v>
      </c>
      <c r="D44" s="47">
        <v>1200</v>
      </c>
      <c r="E44" s="36"/>
      <c r="F44" s="29"/>
    </row>
    <row r="45" spans="1:8" x14ac:dyDescent="0.2">
      <c r="A45" s="70" t="s">
        <v>17</v>
      </c>
      <c r="B45" t="s">
        <v>44</v>
      </c>
      <c r="C45" t="s">
        <v>84</v>
      </c>
      <c r="D45" s="42">
        <v>-314.51</v>
      </c>
      <c r="E45" s="36">
        <v>0</v>
      </c>
      <c r="F45" s="29"/>
    </row>
    <row r="46" spans="1:8" x14ac:dyDescent="0.2">
      <c r="A46" s="70" t="s">
        <v>17</v>
      </c>
      <c r="B46" t="s">
        <v>50</v>
      </c>
      <c r="C46" t="s">
        <v>57</v>
      </c>
      <c r="D46" s="42">
        <v>-20.99</v>
      </c>
      <c r="E46" s="36">
        <f>-D46*20%</f>
        <v>4.1979999999999995</v>
      </c>
      <c r="F46" s="29"/>
    </row>
    <row r="47" spans="1:8" x14ac:dyDescent="0.2">
      <c r="A47" s="70">
        <v>45806</v>
      </c>
      <c r="B47" t="s">
        <v>94</v>
      </c>
      <c r="C47" t="s">
        <v>77</v>
      </c>
      <c r="D47" s="47">
        <v>9.8000000000000007</v>
      </c>
      <c r="E47" s="36"/>
      <c r="F47" s="29"/>
    </row>
    <row r="48" spans="1:8" x14ac:dyDescent="0.2">
      <c r="A48" s="70" t="s">
        <v>18</v>
      </c>
      <c r="B48" t="s">
        <v>45</v>
      </c>
      <c r="C48" t="s">
        <v>57</v>
      </c>
      <c r="D48" s="42">
        <v>-6</v>
      </c>
      <c r="E48" s="36">
        <v>0</v>
      </c>
      <c r="F48" s="29"/>
    </row>
    <row r="49" spans="1:9" x14ac:dyDescent="0.2">
      <c r="A49" s="67">
        <v>45808</v>
      </c>
      <c r="B49" s="4" t="s">
        <v>74</v>
      </c>
      <c r="D49" s="42"/>
      <c r="E49" s="36"/>
      <c r="F49" s="29"/>
      <c r="G49" s="5"/>
      <c r="H49" s="49" t="s">
        <v>95</v>
      </c>
    </row>
    <row r="50" spans="1:9" x14ac:dyDescent="0.2">
      <c r="A50" s="70">
        <v>45817</v>
      </c>
      <c r="B50" t="s">
        <v>51</v>
      </c>
      <c r="C50" t="s">
        <v>55</v>
      </c>
      <c r="D50" s="42">
        <v>-12.59</v>
      </c>
      <c r="E50" s="36">
        <f t="shared" ref="E50:E52" si="2">-D50*5%</f>
        <v>0.62950000000000006</v>
      </c>
      <c r="F50" s="29"/>
    </row>
    <row r="51" spans="1:9" x14ac:dyDescent="0.2">
      <c r="A51" s="70">
        <v>45817</v>
      </c>
      <c r="B51" t="s">
        <v>52</v>
      </c>
      <c r="C51" t="s">
        <v>55</v>
      </c>
      <c r="D51" s="42">
        <v>-7.35</v>
      </c>
      <c r="E51" s="36">
        <f t="shared" si="2"/>
        <v>0.36749999999999999</v>
      </c>
      <c r="F51" s="29"/>
    </row>
    <row r="52" spans="1:9" x14ac:dyDescent="0.2">
      <c r="A52" s="70">
        <v>45817</v>
      </c>
      <c r="B52" t="s">
        <v>53</v>
      </c>
      <c r="C52" t="s">
        <v>55</v>
      </c>
      <c r="D52" s="42">
        <v>-33.299999999999997</v>
      </c>
      <c r="E52" s="36">
        <f t="shared" si="2"/>
        <v>1.665</v>
      </c>
      <c r="F52" s="29"/>
    </row>
    <row r="53" spans="1:9" x14ac:dyDescent="0.2">
      <c r="A53" s="70">
        <v>45824</v>
      </c>
      <c r="B53" t="s">
        <v>41</v>
      </c>
      <c r="C53" t="s">
        <v>57</v>
      </c>
      <c r="D53" s="42">
        <v>-18</v>
      </c>
      <c r="E53" s="36">
        <v>3</v>
      </c>
      <c r="F53" s="29"/>
    </row>
    <row r="54" spans="1:9" x14ac:dyDescent="0.2">
      <c r="A54" s="70">
        <v>45826</v>
      </c>
      <c r="B54" t="s">
        <v>42</v>
      </c>
      <c r="C54" t="s">
        <v>56</v>
      </c>
      <c r="D54" s="42">
        <v>-23.99</v>
      </c>
      <c r="E54" s="36">
        <f>-D54*20%</f>
        <v>4.798</v>
      </c>
      <c r="F54" s="29"/>
    </row>
    <row r="55" spans="1:9" x14ac:dyDescent="0.2">
      <c r="A55" s="70">
        <v>45826</v>
      </c>
      <c r="B55" t="s">
        <v>54</v>
      </c>
      <c r="C55" t="s">
        <v>57</v>
      </c>
      <c r="D55" s="42">
        <v>-77.400000000000006</v>
      </c>
      <c r="E55" s="36">
        <v>0</v>
      </c>
      <c r="F55" s="29"/>
    </row>
    <row r="56" spans="1:9" x14ac:dyDescent="0.2">
      <c r="A56" s="70">
        <v>45833</v>
      </c>
      <c r="B56" t="s">
        <v>44</v>
      </c>
      <c r="C56" t="s">
        <v>55</v>
      </c>
      <c r="D56" s="42">
        <v>-314.51</v>
      </c>
      <c r="E56" s="36">
        <v>0</v>
      </c>
      <c r="F56" s="29"/>
    </row>
    <row r="57" spans="1:9" x14ac:dyDescent="0.2">
      <c r="A57" s="70">
        <v>45835</v>
      </c>
      <c r="B57" t="s">
        <v>50</v>
      </c>
      <c r="C57" t="s">
        <v>57</v>
      </c>
      <c r="D57" s="42">
        <v>-20.99</v>
      </c>
      <c r="E57" s="36">
        <f>-D57*20%</f>
        <v>4.1979999999999995</v>
      </c>
      <c r="F57" s="29"/>
    </row>
    <row r="58" spans="1:9" x14ac:dyDescent="0.2">
      <c r="A58" s="70">
        <v>45838</v>
      </c>
      <c r="B58" t="s">
        <v>45</v>
      </c>
      <c r="C58" t="s">
        <v>57</v>
      </c>
      <c r="D58" s="42">
        <v>-6</v>
      </c>
      <c r="E58" s="36">
        <v>0</v>
      </c>
      <c r="F58" s="29"/>
    </row>
    <row r="59" spans="1:9" s="4" customFormat="1" x14ac:dyDescent="0.2">
      <c r="A59" s="67" t="s">
        <v>13</v>
      </c>
      <c r="B59" s="4" t="s">
        <v>75</v>
      </c>
      <c r="D59" s="40"/>
      <c r="E59" s="37"/>
      <c r="F59" s="30"/>
      <c r="H59" s="50" t="s">
        <v>97</v>
      </c>
      <c r="I59" s="6"/>
    </row>
    <row r="60" spans="1:9" x14ac:dyDescent="0.2">
      <c r="A60" s="70">
        <v>45845</v>
      </c>
      <c r="B60" t="s">
        <v>114</v>
      </c>
      <c r="C60" t="s">
        <v>77</v>
      </c>
      <c r="D60" s="51">
        <v>28</v>
      </c>
      <c r="E60" s="52"/>
      <c r="F60" s="29"/>
      <c r="G60"/>
      <c r="H60" s="54"/>
      <c r="I60" s="53"/>
    </row>
    <row r="61" spans="1:9" x14ac:dyDescent="0.2">
      <c r="A61" s="70">
        <v>45847</v>
      </c>
      <c r="B61" t="s">
        <v>61</v>
      </c>
      <c r="C61" t="s">
        <v>55</v>
      </c>
      <c r="D61" s="41">
        <v>-12.31</v>
      </c>
      <c r="E61" s="36">
        <f t="shared" ref="E61:E63" si="3">-D61*5%</f>
        <v>0.61550000000000005</v>
      </c>
      <c r="F61" s="29"/>
    </row>
    <row r="62" spans="1:9" x14ac:dyDescent="0.2">
      <c r="A62" s="70">
        <v>45847</v>
      </c>
      <c r="B62" t="s">
        <v>61</v>
      </c>
      <c r="C62" t="s">
        <v>55</v>
      </c>
      <c r="D62" s="41">
        <v>-7.07</v>
      </c>
      <c r="E62" s="36">
        <f t="shared" si="3"/>
        <v>0.35350000000000004</v>
      </c>
      <c r="F62" s="29"/>
    </row>
    <row r="63" spans="1:9" x14ac:dyDescent="0.2">
      <c r="A63" s="70">
        <v>45847</v>
      </c>
      <c r="B63" t="s">
        <v>61</v>
      </c>
      <c r="C63" t="s">
        <v>55</v>
      </c>
      <c r="D63" s="41">
        <v>-30.74</v>
      </c>
      <c r="E63" s="36">
        <f t="shared" si="3"/>
        <v>1.5369999999999999</v>
      </c>
      <c r="F63" s="29"/>
    </row>
    <row r="64" spans="1:9" x14ac:dyDescent="0.2">
      <c r="A64" s="70">
        <v>45853</v>
      </c>
      <c r="B64" t="s">
        <v>41</v>
      </c>
      <c r="C64" t="s">
        <v>57</v>
      </c>
      <c r="D64" s="41">
        <v>-18</v>
      </c>
      <c r="E64" s="36">
        <v>3</v>
      </c>
      <c r="F64" s="29"/>
    </row>
    <row r="65" spans="1:8" x14ac:dyDescent="0.2">
      <c r="A65" s="70">
        <v>45856</v>
      </c>
      <c r="B65" t="s">
        <v>42</v>
      </c>
      <c r="C65" t="s">
        <v>57</v>
      </c>
      <c r="D65" s="41">
        <v>-23.99</v>
      </c>
      <c r="E65" s="36">
        <f>-D65*20%</f>
        <v>4.798</v>
      </c>
      <c r="F65" s="29"/>
    </row>
    <row r="66" spans="1:8" x14ac:dyDescent="0.2">
      <c r="A66" s="70">
        <v>45856</v>
      </c>
      <c r="B66" t="s">
        <v>54</v>
      </c>
      <c r="C66" t="s">
        <v>57</v>
      </c>
      <c r="D66" s="41">
        <v>-77.400000000000006</v>
      </c>
      <c r="E66" s="36">
        <v>0</v>
      </c>
      <c r="F66" s="29"/>
    </row>
    <row r="67" spans="1:8" x14ac:dyDescent="0.2">
      <c r="A67" s="70">
        <v>45859</v>
      </c>
      <c r="B67" t="s">
        <v>62</v>
      </c>
      <c r="C67" t="s">
        <v>55</v>
      </c>
      <c r="D67" s="41">
        <v>-300</v>
      </c>
      <c r="E67" s="36"/>
      <c r="F67" s="29"/>
    </row>
    <row r="68" spans="1:8" x14ac:dyDescent="0.2">
      <c r="A68" s="70">
        <v>45863</v>
      </c>
      <c r="B68" t="s">
        <v>44</v>
      </c>
      <c r="C68" t="s">
        <v>55</v>
      </c>
      <c r="D68" s="41">
        <v>-314.51</v>
      </c>
      <c r="E68" s="36">
        <v>0</v>
      </c>
      <c r="F68" s="29"/>
    </row>
    <row r="69" spans="1:8" x14ac:dyDescent="0.2">
      <c r="A69" s="70">
        <v>45866</v>
      </c>
      <c r="B69" t="s">
        <v>50</v>
      </c>
      <c r="C69" t="s">
        <v>57</v>
      </c>
      <c r="D69" s="41">
        <v>-20.99</v>
      </c>
      <c r="E69" s="36">
        <f>-D69*20%</f>
        <v>4.1979999999999995</v>
      </c>
      <c r="F69" s="29"/>
    </row>
    <row r="70" spans="1:8" x14ac:dyDescent="0.2">
      <c r="A70" s="70">
        <v>45869</v>
      </c>
      <c r="B70" t="s">
        <v>105</v>
      </c>
      <c r="C70" t="s">
        <v>57</v>
      </c>
      <c r="D70" s="41">
        <v>-6</v>
      </c>
      <c r="E70" s="36">
        <v>0</v>
      </c>
      <c r="F70" s="29"/>
    </row>
    <row r="71" spans="1:8" x14ac:dyDescent="0.2">
      <c r="A71" s="67">
        <v>45869</v>
      </c>
      <c r="B71" s="4" t="s">
        <v>96</v>
      </c>
      <c r="D71" s="41"/>
      <c r="E71" s="36"/>
      <c r="F71" s="29"/>
      <c r="H71" s="49" t="s">
        <v>98</v>
      </c>
    </row>
    <row r="72" spans="1:8" x14ac:dyDescent="0.2">
      <c r="A72" s="70">
        <v>45880</v>
      </c>
      <c r="B72" t="s">
        <v>61</v>
      </c>
      <c r="C72" t="s">
        <v>55</v>
      </c>
      <c r="D72" s="41">
        <v>-12.77</v>
      </c>
      <c r="E72" s="36">
        <f t="shared" ref="E72:E74" si="4">-D72*5%</f>
        <v>0.63850000000000007</v>
      </c>
      <c r="F72" s="29"/>
    </row>
    <row r="73" spans="1:8" x14ac:dyDescent="0.2">
      <c r="A73" s="70">
        <v>45880</v>
      </c>
      <c r="B73" t="s">
        <v>61</v>
      </c>
      <c r="C73" t="s">
        <v>55</v>
      </c>
      <c r="D73" s="41">
        <v>-7.33</v>
      </c>
      <c r="E73" s="36">
        <f t="shared" si="4"/>
        <v>0.36650000000000005</v>
      </c>
      <c r="F73" s="29"/>
    </row>
    <row r="74" spans="1:8" x14ac:dyDescent="0.2">
      <c r="A74" s="70">
        <v>45880</v>
      </c>
      <c r="B74" t="s">
        <v>61</v>
      </c>
      <c r="C74" t="s">
        <v>55</v>
      </c>
      <c r="D74" s="41">
        <v>-31.63</v>
      </c>
      <c r="E74" s="36">
        <f t="shared" si="4"/>
        <v>1.5815000000000001</v>
      </c>
      <c r="F74" s="29"/>
    </row>
    <row r="75" spans="1:8" x14ac:dyDescent="0.2">
      <c r="A75" s="70">
        <v>45884</v>
      </c>
      <c r="B75" t="s">
        <v>41</v>
      </c>
      <c r="C75" t="s">
        <v>57</v>
      </c>
      <c r="D75" s="41">
        <v>-18</v>
      </c>
      <c r="E75" s="36">
        <v>3</v>
      </c>
      <c r="F75" s="29"/>
    </row>
    <row r="76" spans="1:8" x14ac:dyDescent="0.2">
      <c r="A76" s="70">
        <v>45887</v>
      </c>
      <c r="B76" t="s">
        <v>43</v>
      </c>
      <c r="C76" t="s">
        <v>57</v>
      </c>
      <c r="D76" s="41">
        <v>-77.400000000000006</v>
      </c>
      <c r="E76" s="36">
        <v>4</v>
      </c>
      <c r="F76" s="29"/>
    </row>
    <row r="77" spans="1:8" x14ac:dyDescent="0.2">
      <c r="A77" s="70">
        <v>45887</v>
      </c>
      <c r="B77" t="s">
        <v>42</v>
      </c>
      <c r="C77" t="s">
        <v>56</v>
      </c>
      <c r="D77" s="41">
        <v>-23.99</v>
      </c>
      <c r="E77" s="36">
        <f>-D77*20%</f>
        <v>4.798</v>
      </c>
      <c r="F77" s="29"/>
    </row>
    <row r="78" spans="1:8" x14ac:dyDescent="0.2">
      <c r="A78" s="70">
        <v>45895</v>
      </c>
      <c r="B78" t="s">
        <v>44</v>
      </c>
      <c r="C78" t="s">
        <v>57</v>
      </c>
      <c r="D78" s="41">
        <v>-314.51</v>
      </c>
      <c r="E78" s="36">
        <v>0</v>
      </c>
      <c r="F78" s="29"/>
    </row>
    <row r="79" spans="1:8" x14ac:dyDescent="0.2">
      <c r="A79" s="70">
        <v>45896</v>
      </c>
      <c r="B79" t="s">
        <v>50</v>
      </c>
      <c r="C79" t="s">
        <v>56</v>
      </c>
      <c r="D79" s="41">
        <v>-20.99</v>
      </c>
      <c r="E79" s="36">
        <f>-D79*20%</f>
        <v>4.1979999999999995</v>
      </c>
      <c r="F79" s="29"/>
    </row>
    <row r="80" spans="1:8" x14ac:dyDescent="0.2">
      <c r="A80" s="70">
        <v>45900</v>
      </c>
      <c r="B80" t="s">
        <v>105</v>
      </c>
      <c r="C80" t="s">
        <v>100</v>
      </c>
      <c r="D80" s="41">
        <v>-6</v>
      </c>
      <c r="E80" s="36">
        <v>0</v>
      </c>
      <c r="F80" s="29"/>
    </row>
    <row r="81" spans="1:8" x14ac:dyDescent="0.2">
      <c r="A81" s="67">
        <v>45900</v>
      </c>
      <c r="B81" s="4" t="s">
        <v>75</v>
      </c>
      <c r="D81" s="28"/>
      <c r="E81" s="36"/>
      <c r="F81" s="29"/>
      <c r="H81" s="49" t="s">
        <v>99</v>
      </c>
    </row>
    <row r="82" spans="1:8" x14ac:dyDescent="0.2">
      <c r="A82" s="70">
        <v>45901</v>
      </c>
      <c r="B82" t="s">
        <v>101</v>
      </c>
      <c r="C82" t="s">
        <v>77</v>
      </c>
      <c r="D82" s="51">
        <v>90</v>
      </c>
      <c r="E82" s="36"/>
      <c r="F82" s="29"/>
    </row>
    <row r="83" spans="1:8" x14ac:dyDescent="0.2">
      <c r="A83" s="70">
        <v>45908</v>
      </c>
      <c r="B83" t="s">
        <v>61</v>
      </c>
      <c r="C83" t="s">
        <v>56</v>
      </c>
      <c r="D83" s="41">
        <v>-32.11</v>
      </c>
      <c r="E83" s="36">
        <f t="shared" ref="E83:E85" si="5">-D83*5%</f>
        <v>1.6055000000000001</v>
      </c>
      <c r="F83" s="29"/>
    </row>
    <row r="84" spans="1:8" x14ac:dyDescent="0.2">
      <c r="A84" s="70">
        <v>45908</v>
      </c>
      <c r="B84" t="s">
        <v>61</v>
      </c>
      <c r="C84" t="s">
        <v>56</v>
      </c>
      <c r="D84" s="41">
        <v>-7.33</v>
      </c>
      <c r="E84" s="36">
        <f t="shared" si="5"/>
        <v>0.36650000000000005</v>
      </c>
      <c r="F84" s="29"/>
    </row>
    <row r="85" spans="1:8" x14ac:dyDescent="0.2">
      <c r="A85" s="70">
        <v>45908</v>
      </c>
      <c r="B85" t="s">
        <v>61</v>
      </c>
      <c r="C85" t="s">
        <v>56</v>
      </c>
      <c r="D85" s="41">
        <v>-12.64</v>
      </c>
      <c r="E85" s="36">
        <f t="shared" si="5"/>
        <v>0.63200000000000012</v>
      </c>
      <c r="F85" s="29"/>
    </row>
    <row r="86" spans="1:8" x14ac:dyDescent="0.2">
      <c r="A86" s="70">
        <v>45915</v>
      </c>
      <c r="B86" t="s">
        <v>41</v>
      </c>
      <c r="C86" t="s">
        <v>102</v>
      </c>
      <c r="D86" s="41">
        <v>-18</v>
      </c>
      <c r="E86" s="36">
        <v>3</v>
      </c>
      <c r="F86" s="29"/>
    </row>
    <row r="87" spans="1:8" x14ac:dyDescent="0.2">
      <c r="A87" s="70">
        <v>45918</v>
      </c>
      <c r="B87" t="s">
        <v>103</v>
      </c>
      <c r="C87" t="s">
        <v>56</v>
      </c>
      <c r="D87" s="41">
        <v>-23.99</v>
      </c>
      <c r="E87" s="36">
        <f>-D87*20%</f>
        <v>4.798</v>
      </c>
      <c r="F87" s="29"/>
    </row>
    <row r="88" spans="1:8" x14ac:dyDescent="0.2">
      <c r="A88" s="70">
        <v>45918</v>
      </c>
      <c r="B88" t="s">
        <v>104</v>
      </c>
      <c r="C88" t="s">
        <v>102</v>
      </c>
      <c r="D88" s="41">
        <v>-77.400000000000006</v>
      </c>
      <c r="E88" s="36">
        <v>0</v>
      </c>
      <c r="F88" s="29"/>
    </row>
    <row r="89" spans="1:8" x14ac:dyDescent="0.2">
      <c r="A89" s="70">
        <v>45925</v>
      </c>
      <c r="B89" t="s">
        <v>44</v>
      </c>
      <c r="C89" t="s">
        <v>102</v>
      </c>
      <c r="D89" s="41">
        <v>-314.51</v>
      </c>
      <c r="E89" s="36">
        <v>0</v>
      </c>
      <c r="F89" s="29"/>
    </row>
    <row r="90" spans="1:8" x14ac:dyDescent="0.2">
      <c r="A90" s="70">
        <v>45929</v>
      </c>
      <c r="B90" t="s">
        <v>50</v>
      </c>
      <c r="C90" t="s">
        <v>56</v>
      </c>
      <c r="D90" s="41">
        <v>-20.99</v>
      </c>
      <c r="E90" s="36">
        <f>-D90*20%</f>
        <v>4.1979999999999995</v>
      </c>
      <c r="F90" s="29"/>
    </row>
    <row r="91" spans="1:8" x14ac:dyDescent="0.2">
      <c r="A91" s="70">
        <v>45930</v>
      </c>
      <c r="B91" t="s">
        <v>105</v>
      </c>
      <c r="C91" t="s">
        <v>100</v>
      </c>
      <c r="D91" s="41">
        <v>-6</v>
      </c>
      <c r="E91" s="36">
        <v>0</v>
      </c>
      <c r="F91" s="29"/>
    </row>
    <row r="92" spans="1:8" x14ac:dyDescent="0.2">
      <c r="A92" s="67">
        <v>45930</v>
      </c>
      <c r="B92" s="4" t="s">
        <v>96</v>
      </c>
      <c r="D92" s="41"/>
      <c r="E92" s="36"/>
      <c r="F92" s="29"/>
      <c r="H92" s="49" t="s">
        <v>106</v>
      </c>
    </row>
    <row r="93" spans="1:8" x14ac:dyDescent="0.2">
      <c r="A93" s="70">
        <v>45931</v>
      </c>
      <c r="B93" t="s">
        <v>61</v>
      </c>
      <c r="C93" t="s">
        <v>56</v>
      </c>
      <c r="D93" s="41">
        <v>-5.45</v>
      </c>
      <c r="E93" s="36">
        <f t="shared" ref="E93:E94" si="6">-D93*5%</f>
        <v>0.27250000000000002</v>
      </c>
      <c r="F93" s="29"/>
    </row>
    <row r="94" spans="1:8" x14ac:dyDescent="0.2">
      <c r="A94" s="70">
        <v>45931</v>
      </c>
      <c r="B94" t="s">
        <v>61</v>
      </c>
      <c r="C94" t="s">
        <v>56</v>
      </c>
      <c r="D94" s="41">
        <v>-9.3000000000000007</v>
      </c>
      <c r="E94" s="36">
        <f t="shared" si="6"/>
        <v>0.46500000000000008</v>
      </c>
      <c r="F94" s="29"/>
    </row>
    <row r="95" spans="1:8" x14ac:dyDescent="0.2">
      <c r="A95" s="70">
        <v>45945</v>
      </c>
      <c r="B95" t="s">
        <v>41</v>
      </c>
      <c r="C95" t="s">
        <v>102</v>
      </c>
      <c r="D95" s="41">
        <v>-18</v>
      </c>
      <c r="E95" s="36">
        <v>3</v>
      </c>
      <c r="F95" s="29"/>
    </row>
    <row r="96" spans="1:8" x14ac:dyDescent="0.2">
      <c r="A96" s="70">
        <v>45947</v>
      </c>
      <c r="B96" t="s">
        <v>61</v>
      </c>
      <c r="C96" t="s">
        <v>102</v>
      </c>
      <c r="D96" s="41">
        <v>-35.04</v>
      </c>
      <c r="E96" s="36">
        <f>-D96*5%</f>
        <v>1.752</v>
      </c>
      <c r="F96" s="29"/>
    </row>
    <row r="97" spans="1:8" x14ac:dyDescent="0.2">
      <c r="A97" s="70">
        <v>45950</v>
      </c>
      <c r="B97" t="s">
        <v>42</v>
      </c>
      <c r="C97" t="s">
        <v>56</v>
      </c>
      <c r="D97" s="41">
        <v>-23.99</v>
      </c>
      <c r="E97" s="36">
        <f>-D97*20%</f>
        <v>4.798</v>
      </c>
      <c r="F97" s="29"/>
    </row>
    <row r="98" spans="1:8" x14ac:dyDescent="0.2">
      <c r="A98" s="70">
        <v>45950</v>
      </c>
      <c r="B98" t="s">
        <v>104</v>
      </c>
      <c r="C98" t="s">
        <v>102</v>
      </c>
      <c r="D98" s="41">
        <v>-77.400000000000006</v>
      </c>
      <c r="E98" s="36"/>
      <c r="F98" s="29"/>
    </row>
    <row r="99" spans="1:8" x14ac:dyDescent="0.2">
      <c r="A99" s="70">
        <v>45950</v>
      </c>
      <c r="B99" t="s">
        <v>150</v>
      </c>
      <c r="C99" t="s">
        <v>77</v>
      </c>
      <c r="D99" s="51">
        <v>65</v>
      </c>
      <c r="E99" s="36"/>
      <c r="F99" s="29"/>
    </row>
    <row r="100" spans="1:8" x14ac:dyDescent="0.2">
      <c r="A100" s="70">
        <v>45950</v>
      </c>
      <c r="B100" t="s">
        <v>151</v>
      </c>
      <c r="C100" t="s">
        <v>77</v>
      </c>
      <c r="D100" s="51">
        <v>28</v>
      </c>
      <c r="E100" s="36"/>
      <c r="F100" s="29"/>
    </row>
    <row r="101" spans="1:8" x14ac:dyDescent="0.2">
      <c r="A101" s="70">
        <v>45951</v>
      </c>
      <c r="B101" t="s">
        <v>152</v>
      </c>
      <c r="C101" t="s">
        <v>88</v>
      </c>
      <c r="D101" s="41">
        <v>-324</v>
      </c>
      <c r="E101" s="36"/>
      <c r="F101" s="29"/>
    </row>
    <row r="102" spans="1:8" x14ac:dyDescent="0.2">
      <c r="A102" s="70">
        <v>45957</v>
      </c>
      <c r="B102" t="s">
        <v>50</v>
      </c>
      <c r="C102" t="s">
        <v>102</v>
      </c>
      <c r="D102" s="41">
        <v>-20.99</v>
      </c>
      <c r="E102" s="36">
        <f>-D102*20%</f>
        <v>4.1979999999999995</v>
      </c>
      <c r="F102" s="29"/>
    </row>
    <row r="103" spans="1:8" x14ac:dyDescent="0.2">
      <c r="A103" s="70">
        <v>45957</v>
      </c>
      <c r="B103" t="s">
        <v>44</v>
      </c>
      <c r="C103" t="s">
        <v>102</v>
      </c>
      <c r="D103" s="41">
        <v>-263.10000000000002</v>
      </c>
      <c r="E103" s="36"/>
      <c r="F103" s="29"/>
    </row>
    <row r="104" spans="1:8" x14ac:dyDescent="0.2">
      <c r="A104" s="70">
        <v>45961</v>
      </c>
      <c r="B104" t="s">
        <v>105</v>
      </c>
      <c r="C104" t="s">
        <v>100</v>
      </c>
      <c r="D104" s="41">
        <v>-6</v>
      </c>
      <c r="E104" s="36"/>
      <c r="F104" s="29"/>
      <c r="H104" s="49" t="s">
        <v>153</v>
      </c>
    </row>
    <row r="105" spans="1:8" x14ac:dyDescent="0.2">
      <c r="A105" s="70">
        <v>45964</v>
      </c>
      <c r="B105" t="s">
        <v>121</v>
      </c>
      <c r="C105" t="s">
        <v>93</v>
      </c>
      <c r="D105" s="51">
        <v>28</v>
      </c>
      <c r="E105" s="36"/>
      <c r="F105" s="29"/>
    </row>
    <row r="106" spans="1:8" x14ac:dyDescent="0.2">
      <c r="A106" s="70">
        <v>45966</v>
      </c>
      <c r="B106" t="s">
        <v>162</v>
      </c>
      <c r="C106" t="s">
        <v>163</v>
      </c>
      <c r="D106" s="41">
        <v>-40</v>
      </c>
      <c r="E106" s="36"/>
      <c r="F106" s="29"/>
    </row>
    <row r="107" spans="1:8" x14ac:dyDescent="0.2">
      <c r="A107" s="70">
        <v>45966</v>
      </c>
      <c r="B107" t="s">
        <v>162</v>
      </c>
      <c r="C107" t="s">
        <v>163</v>
      </c>
      <c r="D107" s="41">
        <v>-40</v>
      </c>
      <c r="E107" s="36"/>
      <c r="F107" s="29"/>
    </row>
    <row r="108" spans="1:8" x14ac:dyDescent="0.2">
      <c r="A108" s="70">
        <v>45966</v>
      </c>
      <c r="B108" t="s">
        <v>162</v>
      </c>
      <c r="C108" t="s">
        <v>163</v>
      </c>
      <c r="D108" s="41">
        <v>-40</v>
      </c>
      <c r="E108" s="36"/>
      <c r="F108" s="29"/>
    </row>
    <row r="109" spans="1:8" x14ac:dyDescent="0.2">
      <c r="A109" s="70">
        <v>45966</v>
      </c>
      <c r="B109" t="s">
        <v>162</v>
      </c>
      <c r="C109" t="s">
        <v>163</v>
      </c>
      <c r="D109" s="41">
        <v>-40</v>
      </c>
      <c r="E109" s="36"/>
      <c r="F109" s="29"/>
    </row>
    <row r="110" spans="1:8" x14ac:dyDescent="0.2">
      <c r="A110" s="70">
        <v>45966</v>
      </c>
      <c r="B110" t="s">
        <v>162</v>
      </c>
      <c r="C110" t="s">
        <v>163</v>
      </c>
      <c r="D110" s="41">
        <v>-40</v>
      </c>
      <c r="E110" s="36"/>
      <c r="F110" s="29"/>
    </row>
    <row r="111" spans="1:8" x14ac:dyDescent="0.2">
      <c r="A111" s="70">
        <v>45971</v>
      </c>
      <c r="B111" t="s">
        <v>61</v>
      </c>
      <c r="C111" t="s">
        <v>56</v>
      </c>
      <c r="D111" s="41">
        <v>-45.85</v>
      </c>
      <c r="E111" s="36">
        <f>-D111*5%</f>
        <v>2.2925</v>
      </c>
      <c r="F111" s="29"/>
    </row>
    <row r="112" spans="1:8" x14ac:dyDescent="0.2">
      <c r="A112" s="70">
        <v>45978</v>
      </c>
      <c r="B112" t="s">
        <v>41</v>
      </c>
      <c r="C112" t="s">
        <v>57</v>
      </c>
      <c r="D112" s="41">
        <v>-18</v>
      </c>
      <c r="E112" s="36"/>
      <c r="F112" s="29"/>
    </row>
    <row r="113" spans="1:8" x14ac:dyDescent="0.2">
      <c r="A113" s="70">
        <v>45979</v>
      </c>
      <c r="B113" t="s">
        <v>164</v>
      </c>
      <c r="C113" t="s">
        <v>56</v>
      </c>
      <c r="D113" s="41">
        <v>-23.99</v>
      </c>
      <c r="E113" s="36">
        <f>-D113*20%</f>
        <v>4.798</v>
      </c>
      <c r="F113" s="29"/>
    </row>
    <row r="114" spans="1:8" x14ac:dyDescent="0.2">
      <c r="A114" s="70">
        <v>45979</v>
      </c>
      <c r="B114" t="s">
        <v>104</v>
      </c>
      <c r="C114" t="s">
        <v>57</v>
      </c>
      <c r="D114" s="41">
        <v>-77.400000000000006</v>
      </c>
      <c r="E114" s="36"/>
      <c r="F114" s="29"/>
    </row>
    <row r="115" spans="1:8" x14ac:dyDescent="0.2">
      <c r="A115" s="70">
        <v>45986</v>
      </c>
      <c r="B115" t="s">
        <v>44</v>
      </c>
      <c r="C115" t="s">
        <v>57</v>
      </c>
      <c r="D115" s="41">
        <v>-191.47</v>
      </c>
      <c r="E115" s="36"/>
      <c r="F115" s="29"/>
    </row>
    <row r="116" spans="1:8" x14ac:dyDescent="0.2">
      <c r="A116" s="70">
        <v>45986</v>
      </c>
      <c r="B116" t="s">
        <v>165</v>
      </c>
      <c r="C116" t="s">
        <v>163</v>
      </c>
      <c r="D116" s="41">
        <v>-202</v>
      </c>
      <c r="E116" s="36"/>
      <c r="F116" s="29"/>
    </row>
    <row r="117" spans="1:8" x14ac:dyDescent="0.2">
      <c r="A117" s="70">
        <v>45988</v>
      </c>
      <c r="B117" t="s">
        <v>50</v>
      </c>
      <c r="C117" t="s">
        <v>56</v>
      </c>
      <c r="D117" s="41">
        <v>-20.99</v>
      </c>
      <c r="E117" s="36">
        <f>-D117*20%</f>
        <v>4.1979999999999995</v>
      </c>
      <c r="F117" s="29"/>
    </row>
    <row r="118" spans="1:8" x14ac:dyDescent="0.2">
      <c r="A118" s="70">
        <v>45989</v>
      </c>
      <c r="B118" t="s">
        <v>160</v>
      </c>
      <c r="C118" t="s">
        <v>56</v>
      </c>
      <c r="D118" s="41">
        <v>-47</v>
      </c>
      <c r="E118" s="36"/>
      <c r="F118" s="29"/>
    </row>
    <row r="119" spans="1:8" x14ac:dyDescent="0.2">
      <c r="A119" s="70">
        <v>45991</v>
      </c>
      <c r="B119" t="s">
        <v>45</v>
      </c>
      <c r="C119" t="s">
        <v>100</v>
      </c>
      <c r="D119" s="41">
        <v>-6</v>
      </c>
      <c r="E119" s="36"/>
      <c r="F119" s="29"/>
      <c r="H119" s="49" t="s">
        <v>166</v>
      </c>
    </row>
    <row r="120" spans="1:8" x14ac:dyDescent="0.2">
      <c r="A120" s="70">
        <v>45995</v>
      </c>
      <c r="B120" t="s">
        <v>178</v>
      </c>
      <c r="C120" t="s">
        <v>177</v>
      </c>
      <c r="D120" s="51">
        <v>28.2</v>
      </c>
      <c r="E120" s="36"/>
      <c r="F120" s="29"/>
    </row>
    <row r="121" spans="1:8" x14ac:dyDescent="0.2">
      <c r="A121" s="70">
        <v>45999</v>
      </c>
      <c r="B121" t="s">
        <v>61</v>
      </c>
      <c r="C121" t="s">
        <v>56</v>
      </c>
      <c r="D121" s="41">
        <v>-50.78</v>
      </c>
      <c r="E121" s="36"/>
      <c r="F121" s="29"/>
    </row>
    <row r="122" spans="1:8" x14ac:dyDescent="0.2">
      <c r="A122" s="70">
        <v>46006</v>
      </c>
      <c r="B122" t="s">
        <v>41</v>
      </c>
      <c r="C122" t="s">
        <v>57</v>
      </c>
      <c r="D122" s="41">
        <v>-18</v>
      </c>
      <c r="E122" s="36"/>
      <c r="F122" s="29"/>
    </row>
    <row r="123" spans="1:8" x14ac:dyDescent="0.2">
      <c r="A123" s="70">
        <v>46009</v>
      </c>
      <c r="B123" t="s">
        <v>42</v>
      </c>
      <c r="C123" t="s">
        <v>56</v>
      </c>
      <c r="D123" s="41">
        <v>-23.99</v>
      </c>
      <c r="E123" s="36"/>
      <c r="F123" s="29"/>
    </row>
    <row r="124" spans="1:8" x14ac:dyDescent="0.2">
      <c r="A124" s="70">
        <v>46009</v>
      </c>
      <c r="B124" t="s">
        <v>104</v>
      </c>
      <c r="C124" t="s">
        <v>57</v>
      </c>
      <c r="D124" s="41">
        <v>-47.8</v>
      </c>
      <c r="E124" s="36"/>
      <c r="F124" s="29"/>
    </row>
    <row r="125" spans="1:8" x14ac:dyDescent="0.2">
      <c r="A125" s="70">
        <v>46009</v>
      </c>
      <c r="B125" t="s">
        <v>179</v>
      </c>
      <c r="C125" t="s">
        <v>163</v>
      </c>
      <c r="D125" s="41">
        <v>-20</v>
      </c>
      <c r="E125" s="36"/>
      <c r="F125" s="29"/>
    </row>
    <row r="126" spans="1:8" x14ac:dyDescent="0.2">
      <c r="A126" s="70">
        <v>46020</v>
      </c>
      <c r="B126" t="s">
        <v>50</v>
      </c>
      <c r="C126" t="s">
        <v>56</v>
      </c>
      <c r="D126" s="41">
        <v>-20.99</v>
      </c>
      <c r="E126" s="36"/>
      <c r="F126" s="29"/>
    </row>
    <row r="127" spans="1:8" x14ac:dyDescent="0.2">
      <c r="A127" s="70">
        <v>46020</v>
      </c>
      <c r="B127" t="s">
        <v>44</v>
      </c>
      <c r="C127" t="s">
        <v>57</v>
      </c>
      <c r="D127" s="41">
        <v>-191.27</v>
      </c>
      <c r="E127" s="36"/>
      <c r="F127" s="29"/>
    </row>
    <row r="128" spans="1:8" x14ac:dyDescent="0.2">
      <c r="A128" s="70">
        <v>46022</v>
      </c>
      <c r="B128" t="s">
        <v>45</v>
      </c>
      <c r="C128" t="s">
        <v>100</v>
      </c>
      <c r="D128" s="41">
        <v>-6</v>
      </c>
      <c r="E128" s="36"/>
      <c r="F128" s="29"/>
      <c r="H128" s="49" t="s">
        <v>180</v>
      </c>
    </row>
    <row r="129" spans="1:8" x14ac:dyDescent="0.2">
      <c r="A129" s="116">
        <v>46024</v>
      </c>
      <c r="B129" t="s">
        <v>192</v>
      </c>
      <c r="D129" s="117">
        <v>-40</v>
      </c>
      <c r="E129" s="36"/>
      <c r="F129" s="29"/>
      <c r="H129" s="49"/>
    </row>
    <row r="130" spans="1:8" x14ac:dyDescent="0.2">
      <c r="A130" s="116">
        <v>46031</v>
      </c>
      <c r="B130" t="s">
        <v>193</v>
      </c>
      <c r="D130" s="117">
        <v>-56.43</v>
      </c>
      <c r="E130" s="36"/>
      <c r="F130" s="29"/>
      <c r="H130" s="49"/>
    </row>
    <row r="131" spans="1:8" x14ac:dyDescent="0.2">
      <c r="A131" s="116">
        <v>46037</v>
      </c>
      <c r="B131" t="s">
        <v>194</v>
      </c>
      <c r="D131" s="117">
        <v>-18</v>
      </c>
      <c r="E131" s="36"/>
      <c r="F131" s="29"/>
      <c r="H131" s="49"/>
    </row>
    <row r="132" spans="1:8" x14ac:dyDescent="0.2">
      <c r="A132" s="116">
        <v>46041</v>
      </c>
      <c r="B132" t="s">
        <v>195</v>
      </c>
      <c r="D132" s="117">
        <v>-23.99</v>
      </c>
      <c r="E132" s="36"/>
      <c r="F132" s="29"/>
      <c r="H132" s="49"/>
    </row>
    <row r="133" spans="1:8" x14ac:dyDescent="0.2">
      <c r="A133" s="116">
        <v>46041</v>
      </c>
      <c r="B133" t="s">
        <v>196</v>
      </c>
      <c r="D133" s="117">
        <v>-47.8</v>
      </c>
      <c r="E133" s="36"/>
      <c r="F133" s="29"/>
      <c r="H133" s="49"/>
    </row>
    <row r="134" spans="1:8" x14ac:dyDescent="0.2">
      <c r="A134" s="116">
        <v>46048</v>
      </c>
      <c r="B134" t="s">
        <v>197</v>
      </c>
      <c r="D134" s="117">
        <v>-191.27</v>
      </c>
      <c r="E134" s="36"/>
      <c r="F134" s="29"/>
      <c r="H134" s="49"/>
    </row>
    <row r="135" spans="1:8" x14ac:dyDescent="0.2">
      <c r="A135" s="116">
        <v>46049</v>
      </c>
      <c r="B135" t="s">
        <v>195</v>
      </c>
      <c r="D135" s="117">
        <v>-20.99</v>
      </c>
      <c r="E135" s="36"/>
      <c r="F135" s="29"/>
      <c r="H135" s="49"/>
    </row>
    <row r="136" spans="1:8" x14ac:dyDescent="0.2">
      <c r="A136" s="116">
        <v>46051</v>
      </c>
      <c r="B136" t="s">
        <v>198</v>
      </c>
      <c r="D136" s="1">
        <v>100</v>
      </c>
      <c r="E136" s="36"/>
      <c r="F136" s="29"/>
      <c r="H136" s="49"/>
    </row>
    <row r="137" spans="1:8" x14ac:dyDescent="0.2">
      <c r="A137" s="116">
        <v>46053</v>
      </c>
      <c r="B137" t="s">
        <v>45</v>
      </c>
      <c r="D137" s="117">
        <v>-6</v>
      </c>
      <c r="E137" s="36"/>
      <c r="F137" s="29"/>
      <c r="H137" s="49"/>
    </row>
    <row r="138" spans="1:8" x14ac:dyDescent="0.2">
      <c r="A138" s="116">
        <v>46059</v>
      </c>
      <c r="B138" t="s">
        <v>192</v>
      </c>
      <c r="D138" s="117">
        <v>-40</v>
      </c>
      <c r="E138" s="36"/>
      <c r="F138" s="29"/>
      <c r="H138" s="49"/>
    </row>
    <row r="139" spans="1:8" x14ac:dyDescent="0.2">
      <c r="A139" s="116">
        <v>46059</v>
      </c>
      <c r="B139" t="s">
        <v>199</v>
      </c>
      <c r="D139" s="117">
        <v>-24.99</v>
      </c>
      <c r="E139" s="36"/>
      <c r="F139" s="29"/>
      <c r="H139" s="49"/>
    </row>
    <row r="140" spans="1:8" x14ac:dyDescent="0.2">
      <c r="A140" s="116">
        <v>46062</v>
      </c>
      <c r="B140" t="s">
        <v>193</v>
      </c>
      <c r="D140" s="117">
        <v>-54.4</v>
      </c>
      <c r="E140" s="36"/>
      <c r="F140" s="29"/>
      <c r="H140" s="49"/>
    </row>
    <row r="141" spans="1:8" x14ac:dyDescent="0.2">
      <c r="A141" s="116">
        <v>46062</v>
      </c>
      <c r="B141" t="s">
        <v>200</v>
      </c>
      <c r="D141" s="117">
        <v>-1410</v>
      </c>
      <c r="E141" s="36"/>
      <c r="F141" s="29"/>
      <c r="H141" s="49"/>
    </row>
    <row r="142" spans="1:8" x14ac:dyDescent="0.2">
      <c r="A142" s="116">
        <v>46062</v>
      </c>
      <c r="B142" t="s">
        <v>201</v>
      </c>
      <c r="D142" s="117">
        <v>-1425.6</v>
      </c>
      <c r="E142" s="36"/>
      <c r="F142" s="29"/>
      <c r="H142" s="49"/>
    </row>
    <row r="143" spans="1:8" x14ac:dyDescent="0.2">
      <c r="A143" s="116">
        <v>46064</v>
      </c>
      <c r="B143" t="s">
        <v>201</v>
      </c>
      <c r="D143" s="117">
        <v>-1425.6</v>
      </c>
      <c r="E143" s="36"/>
      <c r="F143" s="29"/>
      <c r="H143" s="49"/>
    </row>
    <row r="144" spans="1:8" x14ac:dyDescent="0.2">
      <c r="A144" s="116">
        <v>46069</v>
      </c>
      <c r="B144" t="s">
        <v>194</v>
      </c>
      <c r="D144" s="117">
        <v>-18</v>
      </c>
      <c r="E144" s="36"/>
      <c r="F144" s="29"/>
      <c r="H144" s="49"/>
    </row>
    <row r="145" spans="1:8" x14ac:dyDescent="0.2">
      <c r="A145" s="116">
        <v>46071</v>
      </c>
      <c r="B145" t="s">
        <v>195</v>
      </c>
      <c r="D145" s="117">
        <v>-23.99</v>
      </c>
      <c r="E145" s="36"/>
      <c r="F145" s="29"/>
      <c r="H145" s="49"/>
    </row>
    <row r="146" spans="1:8" x14ac:dyDescent="0.2">
      <c r="A146" s="116">
        <v>46071</v>
      </c>
      <c r="B146" t="s">
        <v>196</v>
      </c>
      <c r="D146" s="117">
        <v>-47.8</v>
      </c>
      <c r="E146" s="36"/>
      <c r="F146" s="29"/>
      <c r="H146" s="49"/>
    </row>
    <row r="147" spans="1:8" x14ac:dyDescent="0.2">
      <c r="A147" s="116">
        <v>46072</v>
      </c>
      <c r="B147" t="s">
        <v>202</v>
      </c>
      <c r="D147" s="117">
        <v>-100</v>
      </c>
      <c r="E147" s="36"/>
      <c r="F147" s="29"/>
      <c r="H147" s="49"/>
    </row>
    <row r="148" spans="1:8" x14ac:dyDescent="0.2">
      <c r="A148" s="116">
        <v>46078</v>
      </c>
      <c r="B148" t="s">
        <v>197</v>
      </c>
      <c r="D148" s="117">
        <v>-191.47</v>
      </c>
      <c r="E148" s="36"/>
      <c r="F148" s="29"/>
      <c r="H148" s="49"/>
    </row>
    <row r="149" spans="1:8" x14ac:dyDescent="0.2">
      <c r="A149" s="116">
        <v>46080</v>
      </c>
      <c r="B149" t="s">
        <v>195</v>
      </c>
      <c r="D149" s="117">
        <v>-20.99</v>
      </c>
      <c r="E149" s="36"/>
      <c r="F149" s="29"/>
      <c r="H149" s="49"/>
    </row>
    <row r="150" spans="1:8" x14ac:dyDescent="0.2">
      <c r="A150" s="116">
        <v>46081</v>
      </c>
      <c r="B150" t="s">
        <v>45</v>
      </c>
      <c r="D150" s="117">
        <v>-6</v>
      </c>
      <c r="E150" s="36"/>
      <c r="F150" s="29"/>
      <c r="H150" s="49"/>
    </row>
    <row r="151" spans="1:8" x14ac:dyDescent="0.2">
      <c r="A151" s="116">
        <v>46083</v>
      </c>
      <c r="B151" t="s">
        <v>203</v>
      </c>
      <c r="D151" s="117">
        <v>-702</v>
      </c>
      <c r="E151" s="36"/>
      <c r="F151" s="29"/>
      <c r="H151" s="49"/>
    </row>
    <row r="152" spans="1:8" x14ac:dyDescent="0.2">
      <c r="A152" s="116">
        <v>46090</v>
      </c>
      <c r="B152" t="s">
        <v>193</v>
      </c>
      <c r="D152" s="117">
        <v>-43.8</v>
      </c>
      <c r="E152" s="36"/>
      <c r="F152" s="29"/>
      <c r="H152" s="49"/>
    </row>
    <row r="153" spans="1:8" x14ac:dyDescent="0.2">
      <c r="A153" s="116">
        <v>46097</v>
      </c>
      <c r="B153" t="s">
        <v>194</v>
      </c>
      <c r="D153" s="117">
        <v>-18</v>
      </c>
      <c r="E153" s="36"/>
      <c r="F153" s="29"/>
      <c r="H153" s="49"/>
    </row>
    <row r="154" spans="1:8" x14ac:dyDescent="0.2">
      <c r="A154" s="116">
        <v>46099</v>
      </c>
      <c r="B154" t="s">
        <v>195</v>
      </c>
      <c r="D154" s="117">
        <v>-23.99</v>
      </c>
      <c r="E154" s="36"/>
      <c r="F154" s="29"/>
      <c r="H154" s="49"/>
    </row>
    <row r="155" spans="1:8" x14ac:dyDescent="0.2">
      <c r="A155" s="116">
        <v>46106</v>
      </c>
      <c r="B155" t="s">
        <v>197</v>
      </c>
      <c r="D155" s="117">
        <v>-191.47</v>
      </c>
      <c r="E155" s="36"/>
      <c r="F155" s="29"/>
      <c r="H155" s="49"/>
    </row>
    <row r="156" spans="1:8" x14ac:dyDescent="0.2">
      <c r="A156" s="116">
        <v>46108</v>
      </c>
      <c r="B156" t="s">
        <v>195</v>
      </c>
      <c r="D156" s="117">
        <v>-20.99</v>
      </c>
      <c r="E156" s="36"/>
      <c r="F156" s="29"/>
      <c r="H156" s="49"/>
    </row>
    <row r="157" spans="1:8" x14ac:dyDescent="0.2">
      <c r="A157" s="116">
        <v>46108</v>
      </c>
      <c r="B157" t="s">
        <v>204</v>
      </c>
      <c r="D157" s="1">
        <v>16.8</v>
      </c>
      <c r="E157" s="36"/>
      <c r="F157" s="29"/>
      <c r="H157" s="49"/>
    </row>
    <row r="158" spans="1:8" x14ac:dyDescent="0.2">
      <c r="A158" s="116">
        <v>46111</v>
      </c>
      <c r="B158" t="s">
        <v>205</v>
      </c>
      <c r="D158" s="1">
        <v>67.2</v>
      </c>
      <c r="E158" s="36"/>
      <c r="F158" s="29"/>
      <c r="H158" s="49"/>
    </row>
    <row r="159" spans="1:8" x14ac:dyDescent="0.2">
      <c r="A159" s="116">
        <v>46111</v>
      </c>
      <c r="B159" t="s">
        <v>206</v>
      </c>
      <c r="D159" s="117">
        <v>-63.6</v>
      </c>
      <c r="E159" s="36"/>
      <c r="F159" s="29"/>
      <c r="H159" s="49"/>
    </row>
    <row r="160" spans="1:8" x14ac:dyDescent="0.2">
      <c r="A160" s="116">
        <v>46111</v>
      </c>
      <c r="B160" t="s">
        <v>207</v>
      </c>
      <c r="D160" s="1">
        <v>14</v>
      </c>
      <c r="E160" s="36"/>
      <c r="F160" s="29"/>
      <c r="H160" s="49"/>
    </row>
    <row r="161" spans="1:8" x14ac:dyDescent="0.2">
      <c r="A161" s="116">
        <v>46111</v>
      </c>
      <c r="B161" t="s">
        <v>208</v>
      </c>
      <c r="D161" s="1">
        <v>14</v>
      </c>
      <c r="E161" s="36"/>
      <c r="F161" s="29"/>
      <c r="H161" s="49"/>
    </row>
    <row r="162" spans="1:8" x14ac:dyDescent="0.2">
      <c r="A162" s="116">
        <v>46111</v>
      </c>
      <c r="B162" t="s">
        <v>209</v>
      </c>
      <c r="D162" s="1">
        <v>32.200000000000003</v>
      </c>
      <c r="E162" s="36"/>
      <c r="F162" s="29"/>
      <c r="H162" s="49"/>
    </row>
    <row r="163" spans="1:8" x14ac:dyDescent="0.2">
      <c r="A163" s="116">
        <v>46112</v>
      </c>
      <c r="B163" t="s">
        <v>210</v>
      </c>
      <c r="D163" s="1">
        <v>60.2</v>
      </c>
      <c r="E163" s="36"/>
      <c r="F163" s="29"/>
      <c r="H163" s="49"/>
    </row>
    <row r="164" spans="1:8" x14ac:dyDescent="0.2">
      <c r="A164" s="116">
        <v>46112</v>
      </c>
      <c r="B164" t="s">
        <v>211</v>
      </c>
      <c r="D164" s="1">
        <v>56</v>
      </c>
      <c r="E164" s="36"/>
      <c r="F164" s="29"/>
      <c r="H164" s="49"/>
    </row>
    <row r="165" spans="1:8" x14ac:dyDescent="0.2">
      <c r="A165" s="116">
        <v>46112</v>
      </c>
      <c r="B165" t="s">
        <v>45</v>
      </c>
      <c r="D165" s="117">
        <v>-7</v>
      </c>
      <c r="E165" s="36"/>
      <c r="F165" s="29"/>
      <c r="H165" s="49" t="s">
        <v>212</v>
      </c>
    </row>
    <row r="166" spans="1:8" x14ac:dyDescent="0.2">
      <c r="A166" s="70"/>
      <c r="D166" s="41"/>
      <c r="E166" s="36"/>
      <c r="F166" s="29"/>
      <c r="H166" s="49"/>
    </row>
    <row r="167" spans="1:8" ht="16" thickBot="1" x14ac:dyDescent="0.25">
      <c r="A167" s="70"/>
      <c r="D167" s="28"/>
      <c r="E167" s="36"/>
      <c r="F167" s="29"/>
    </row>
    <row r="168" spans="1:8" ht="16" thickBot="1" x14ac:dyDescent="0.25">
      <c r="A168" s="71" t="s">
        <v>76</v>
      </c>
      <c r="B168" s="31"/>
      <c r="C168" s="31"/>
      <c r="D168" s="32">
        <f>SUM(D4:D167)</f>
        <v>2202.7900000000059</v>
      </c>
      <c r="E168" s="38">
        <f>SUM(E4:E81)</f>
        <v>716.55599999999993</v>
      </c>
      <c r="F168" s="33"/>
    </row>
  </sheetData>
  <autoFilter ref="A2:F168" xr:uid="{13681E88-57AC-C641-999E-6F4393E8AA99}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E20" sqref="E20"/>
    </sheetView>
  </sheetViews>
  <sheetFormatPr baseColWidth="10" defaultColWidth="8.83203125" defaultRowHeight="15" x14ac:dyDescent="0.2"/>
  <cols>
    <col min="1" max="1" width="10.5" style="74" bestFit="1" customWidth="1"/>
    <col min="2" max="2" width="19.33203125" bestFit="1" customWidth="1"/>
    <col min="3" max="3" width="15.33203125" style="1" customWidth="1"/>
    <col min="4" max="4" width="24" bestFit="1" customWidth="1"/>
    <col min="5" max="5" width="14" bestFit="1" customWidth="1"/>
    <col min="6" max="6" width="17.5" bestFit="1" customWidth="1"/>
    <col min="7" max="8" width="11" bestFit="1" customWidth="1"/>
    <col min="9" max="9" width="5.6640625" bestFit="1" customWidth="1"/>
  </cols>
  <sheetData>
    <row r="1" spans="1:6" x14ac:dyDescent="0.2">
      <c r="A1" s="72" t="s">
        <v>0</v>
      </c>
      <c r="B1" s="22" t="s">
        <v>1</v>
      </c>
      <c r="C1" s="23" t="s">
        <v>2</v>
      </c>
    </row>
    <row r="2" spans="1:6" x14ac:dyDescent="0.2">
      <c r="A2" s="73"/>
      <c r="B2" s="45"/>
      <c r="C2" s="39"/>
    </row>
    <row r="3" spans="1:6" x14ac:dyDescent="0.2">
      <c r="A3" s="74">
        <v>45747</v>
      </c>
      <c r="B3" t="s">
        <v>80</v>
      </c>
      <c r="C3" s="43">
        <v>2377.3200000000002</v>
      </c>
    </row>
    <row r="4" spans="1:6" x14ac:dyDescent="0.2">
      <c r="A4" s="74">
        <v>45762</v>
      </c>
      <c r="B4" t="s">
        <v>107</v>
      </c>
      <c r="C4" s="43">
        <v>100</v>
      </c>
    </row>
    <row r="5" spans="1:6" x14ac:dyDescent="0.2">
      <c r="A5" s="74">
        <v>45763</v>
      </c>
      <c r="B5" t="s">
        <v>107</v>
      </c>
      <c r="C5" s="75">
        <v>-1880.2</v>
      </c>
    </row>
    <row r="6" spans="1:6" x14ac:dyDescent="0.2">
      <c r="A6" s="74">
        <v>45775</v>
      </c>
      <c r="B6" t="s">
        <v>107</v>
      </c>
      <c r="C6" s="43">
        <v>1854</v>
      </c>
    </row>
    <row r="7" spans="1:6" x14ac:dyDescent="0.2">
      <c r="A7" s="74">
        <v>45775</v>
      </c>
      <c r="B7" t="s">
        <v>107</v>
      </c>
      <c r="C7" s="43">
        <v>1880.2</v>
      </c>
    </row>
    <row r="8" spans="1:6" x14ac:dyDescent="0.2">
      <c r="A8" s="74">
        <v>45838</v>
      </c>
      <c r="B8" t="s">
        <v>30</v>
      </c>
      <c r="C8" s="43">
        <v>20.27</v>
      </c>
    </row>
    <row r="9" spans="1:6" x14ac:dyDescent="0.2">
      <c r="A9" s="74">
        <v>45899</v>
      </c>
      <c r="B9" t="s">
        <v>30</v>
      </c>
      <c r="C9" s="43">
        <v>24.68</v>
      </c>
    </row>
    <row r="10" spans="1:6" x14ac:dyDescent="0.2">
      <c r="A10" s="74">
        <v>45961</v>
      </c>
      <c r="B10" t="s">
        <v>161</v>
      </c>
      <c r="C10" s="43">
        <v>0</v>
      </c>
      <c r="D10" s="76">
        <v>45961</v>
      </c>
      <c r="E10" s="49" t="s">
        <v>108</v>
      </c>
      <c r="F10" s="49"/>
    </row>
    <row r="11" spans="1:6" x14ac:dyDescent="0.2">
      <c r="A11" s="74">
        <v>46022</v>
      </c>
      <c r="B11" t="s">
        <v>30</v>
      </c>
      <c r="C11" s="43">
        <v>24.12</v>
      </c>
      <c r="D11" s="49" t="s">
        <v>181</v>
      </c>
      <c r="E11" s="49" t="s">
        <v>182</v>
      </c>
      <c r="F11" s="49"/>
    </row>
    <row r="12" spans="1:6" x14ac:dyDescent="0.2">
      <c r="A12" s="116">
        <v>46112</v>
      </c>
      <c r="B12" t="s">
        <v>213</v>
      </c>
      <c r="C12">
        <v>22.34</v>
      </c>
    </row>
    <row r="13" spans="1:6" x14ac:dyDescent="0.2">
      <c r="A13" s="116">
        <v>46051</v>
      </c>
      <c r="B13" t="s">
        <v>214</v>
      </c>
      <c r="C13" s="118">
        <v>-100</v>
      </c>
      <c r="D13" s="49"/>
      <c r="E13" s="49" t="s">
        <v>215</v>
      </c>
      <c r="F13" s="49"/>
    </row>
    <row r="14" spans="1:6" x14ac:dyDescent="0.2">
      <c r="C14" s="43"/>
    </row>
    <row r="19" spans="1:3" x14ac:dyDescent="0.2">
      <c r="A19" s="80" t="s">
        <v>76</v>
      </c>
      <c r="B19" s="81"/>
      <c r="C19" s="82">
        <f>SUM(C3:C18)</f>
        <v>4322.7300000000005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F934-95D9-4C49-9DAD-05570077B10F}">
  <dimension ref="A1:G54"/>
  <sheetViews>
    <sheetView zoomScale="133" workbookViewId="0">
      <selection activeCell="B8" sqref="B8"/>
    </sheetView>
  </sheetViews>
  <sheetFormatPr baseColWidth="10" defaultColWidth="10.83203125" defaultRowHeight="15" x14ac:dyDescent="0.2"/>
  <cols>
    <col min="1" max="1" width="38.83203125" customWidth="1"/>
    <col min="2" max="2" width="13.5" style="1" customWidth="1"/>
    <col min="3" max="3" width="11.6640625" style="1" customWidth="1"/>
    <col min="7" max="7" width="12.83203125" customWidth="1"/>
  </cols>
  <sheetData>
    <row r="1" spans="1:4" ht="21" x14ac:dyDescent="0.25">
      <c r="A1" s="10"/>
      <c r="B1" s="107" t="s">
        <v>156</v>
      </c>
      <c r="C1" s="55"/>
    </row>
    <row r="2" spans="1:4" ht="22" thickBot="1" x14ac:dyDescent="0.3">
      <c r="A2" s="11" t="s">
        <v>172</v>
      </c>
      <c r="B2" s="113">
        <v>-10002</v>
      </c>
      <c r="C2" s="79"/>
    </row>
    <row r="3" spans="1:4" ht="16" x14ac:dyDescent="0.2">
      <c r="A3" s="12"/>
      <c r="B3" s="111"/>
      <c r="C3" s="56"/>
    </row>
    <row r="4" spans="1:4" ht="16" x14ac:dyDescent="0.2">
      <c r="A4" s="114" t="s">
        <v>185</v>
      </c>
      <c r="B4" s="111">
        <f>'Cash at Hand'!C10</f>
        <v>0</v>
      </c>
      <c r="C4" s="56"/>
    </row>
    <row r="5" spans="1:4" ht="16" x14ac:dyDescent="0.2">
      <c r="A5" s="114" t="s">
        <v>186</v>
      </c>
      <c r="B5" s="111">
        <f>'Cash at Hand'!C11</f>
        <v>0</v>
      </c>
      <c r="C5" s="56"/>
    </row>
    <row r="6" spans="1:4" ht="16" x14ac:dyDescent="0.2">
      <c r="A6" s="13" t="s">
        <v>81</v>
      </c>
      <c r="B6" s="111">
        <v>10002</v>
      </c>
      <c r="C6" s="56"/>
    </row>
    <row r="7" spans="1:4" ht="16" x14ac:dyDescent="0.2">
      <c r="A7" s="13" t="s">
        <v>86</v>
      </c>
      <c r="B7" s="111"/>
      <c r="C7" s="56"/>
      <c r="D7" s="4" t="s">
        <v>189</v>
      </c>
    </row>
    <row r="8" spans="1:4" ht="16" x14ac:dyDescent="0.2">
      <c r="A8" s="16" t="s">
        <v>183</v>
      </c>
      <c r="B8" s="115">
        <v>-2700</v>
      </c>
      <c r="C8" s="57"/>
    </row>
    <row r="9" spans="1:4" ht="16" x14ac:dyDescent="0.2">
      <c r="A9" s="14" t="s">
        <v>184</v>
      </c>
      <c r="B9" s="112">
        <f>SUM(B2:B8)</f>
        <v>-2700</v>
      </c>
      <c r="C9" s="57"/>
    </row>
    <row r="10" spans="1:4" ht="16" x14ac:dyDescent="0.2">
      <c r="A10" s="14"/>
      <c r="B10" s="112"/>
      <c r="C10" s="57"/>
    </row>
    <row r="11" spans="1:4" x14ac:dyDescent="0.2">
      <c r="A11" s="15" t="s">
        <v>63</v>
      </c>
      <c r="B11" s="28"/>
      <c r="C11" s="56"/>
    </row>
    <row r="12" spans="1:4" x14ac:dyDescent="0.2">
      <c r="A12" s="16" t="s">
        <v>61</v>
      </c>
      <c r="B12" s="102">
        <f>-33.38*12</f>
        <v>-400.56000000000006</v>
      </c>
      <c r="C12" s="65"/>
    </row>
    <row r="13" spans="1:4" x14ac:dyDescent="0.2">
      <c r="A13" s="16" t="s">
        <v>61</v>
      </c>
      <c r="B13" s="103">
        <f>-7.35*12</f>
        <v>-88.199999999999989</v>
      </c>
      <c r="C13" s="58"/>
    </row>
    <row r="14" spans="1:4" x14ac:dyDescent="0.2">
      <c r="A14" s="16" t="s">
        <v>61</v>
      </c>
      <c r="B14" s="103">
        <f>-12.59*12</f>
        <v>-151.07999999999998</v>
      </c>
      <c r="C14" s="58"/>
    </row>
    <row r="15" spans="1:4" ht="16" x14ac:dyDescent="0.2">
      <c r="A15" s="17" t="s">
        <v>64</v>
      </c>
      <c r="B15" s="104">
        <f>-20.99*12</f>
        <v>-251.88</v>
      </c>
      <c r="C15" s="66"/>
    </row>
    <row r="16" spans="1:4" x14ac:dyDescent="0.2">
      <c r="A16" s="18" t="s">
        <v>65</v>
      </c>
      <c r="B16" s="103">
        <f>-23.99*12</f>
        <v>-287.88</v>
      </c>
      <c r="C16" s="58"/>
    </row>
    <row r="17" spans="1:3" x14ac:dyDescent="0.2">
      <c r="A17" s="18" t="s">
        <v>72</v>
      </c>
      <c r="B17" s="103">
        <v>-320</v>
      </c>
      <c r="C17" s="58"/>
    </row>
    <row r="18" spans="1:3" x14ac:dyDescent="0.2">
      <c r="A18" s="18" t="s">
        <v>109</v>
      </c>
      <c r="B18" s="110">
        <v>-25</v>
      </c>
      <c r="C18" s="58"/>
    </row>
    <row r="19" spans="1:3" x14ac:dyDescent="0.2">
      <c r="A19" s="18" t="s">
        <v>111</v>
      </c>
      <c r="B19" s="103">
        <f>-4.08*12</f>
        <v>-48.96</v>
      </c>
      <c r="C19" s="58"/>
    </row>
    <row r="20" spans="1:3" x14ac:dyDescent="0.2">
      <c r="A20" s="18" t="s">
        <v>160</v>
      </c>
      <c r="B20" s="103">
        <v>-50</v>
      </c>
      <c r="C20" s="58"/>
    </row>
    <row r="21" spans="1:3" x14ac:dyDescent="0.2">
      <c r="A21" s="18" t="s">
        <v>167</v>
      </c>
      <c r="B21" s="103">
        <v>-200</v>
      </c>
      <c r="C21" s="58"/>
    </row>
    <row r="22" spans="1:3" x14ac:dyDescent="0.2">
      <c r="A22" s="18" t="s">
        <v>168</v>
      </c>
      <c r="B22" s="103">
        <v>-150</v>
      </c>
      <c r="C22" s="58"/>
    </row>
    <row r="23" spans="1:3" x14ac:dyDescent="0.2">
      <c r="A23" s="18" t="s">
        <v>169</v>
      </c>
      <c r="B23" s="103">
        <v>-110</v>
      </c>
      <c r="C23" s="58"/>
    </row>
    <row r="24" spans="1:3" x14ac:dyDescent="0.2">
      <c r="A24" s="18" t="s">
        <v>152</v>
      </c>
      <c r="B24" s="103">
        <v>-380</v>
      </c>
      <c r="C24" s="58"/>
    </row>
    <row r="25" spans="1:3" x14ac:dyDescent="0.2">
      <c r="A25" s="18"/>
      <c r="B25" s="103"/>
      <c r="C25" s="58"/>
    </row>
    <row r="26" spans="1:3" x14ac:dyDescent="0.2">
      <c r="A26" s="18"/>
      <c r="B26" s="103"/>
      <c r="C26" s="58"/>
    </row>
    <row r="27" spans="1:3" x14ac:dyDescent="0.2">
      <c r="A27" s="17"/>
      <c r="B27" s="105"/>
      <c r="C27" s="59"/>
    </row>
    <row r="28" spans="1:3" x14ac:dyDescent="0.2">
      <c r="A28" s="15" t="s">
        <v>66</v>
      </c>
      <c r="B28" s="103"/>
      <c r="C28" s="58"/>
    </row>
    <row r="29" spans="1:3" x14ac:dyDescent="0.2">
      <c r="A29" s="16" t="s">
        <v>67</v>
      </c>
      <c r="B29" s="103">
        <f>-77.4*12</f>
        <v>-928.80000000000007</v>
      </c>
      <c r="C29" s="58"/>
    </row>
    <row r="30" spans="1:3" x14ac:dyDescent="0.2">
      <c r="A30" s="19" t="s">
        <v>68</v>
      </c>
      <c r="B30" s="103">
        <f>-263.1*12</f>
        <v>-3157.2000000000003</v>
      </c>
      <c r="C30" s="58"/>
    </row>
    <row r="31" spans="1:3" x14ac:dyDescent="0.2">
      <c r="A31" s="19" t="s">
        <v>69</v>
      </c>
      <c r="B31" s="103">
        <f>-18*12</f>
        <v>-216</v>
      </c>
      <c r="C31" s="58"/>
    </row>
    <row r="32" spans="1:3" x14ac:dyDescent="0.2">
      <c r="A32" s="19"/>
      <c r="B32" s="103"/>
      <c r="C32" s="58"/>
    </row>
    <row r="33" spans="1:4" x14ac:dyDescent="0.2">
      <c r="A33" s="19"/>
      <c r="B33" s="103"/>
      <c r="C33" s="58"/>
    </row>
    <row r="34" spans="1:4" x14ac:dyDescent="0.2">
      <c r="A34" s="20" t="s">
        <v>110</v>
      </c>
      <c r="B34" s="28"/>
      <c r="C34" s="58"/>
    </row>
    <row r="35" spans="1:4" x14ac:dyDescent="0.2">
      <c r="A35" s="19" t="s">
        <v>190</v>
      </c>
      <c r="B35" s="103">
        <v>-25</v>
      </c>
      <c r="C35" s="58"/>
    </row>
    <row r="36" spans="1:4" x14ac:dyDescent="0.2">
      <c r="A36" s="19" t="s">
        <v>158</v>
      </c>
      <c r="B36" s="103">
        <v>-1200</v>
      </c>
      <c r="C36" s="58"/>
      <c r="D36" t="s">
        <v>187</v>
      </c>
    </row>
    <row r="37" spans="1:4" x14ac:dyDescent="0.2">
      <c r="A37" s="19" t="s">
        <v>112</v>
      </c>
      <c r="B37" s="103">
        <v>-1200</v>
      </c>
      <c r="C37" s="58"/>
      <c r="D37" t="s">
        <v>174</v>
      </c>
    </row>
    <row r="38" spans="1:4" x14ac:dyDescent="0.2">
      <c r="A38" s="19" t="s">
        <v>157</v>
      </c>
      <c r="B38" s="103">
        <v>-1500</v>
      </c>
      <c r="C38" s="58"/>
      <c r="D38" t="s">
        <v>175</v>
      </c>
    </row>
    <row r="39" spans="1:4" x14ac:dyDescent="0.2">
      <c r="A39" s="19" t="s">
        <v>117</v>
      </c>
      <c r="B39" s="103">
        <v>-250</v>
      </c>
      <c r="C39" s="58"/>
    </row>
    <row r="40" spans="1:4" x14ac:dyDescent="0.2">
      <c r="A40" s="19" t="s">
        <v>191</v>
      </c>
      <c r="B40" s="103">
        <v>-350</v>
      </c>
      <c r="C40" s="58"/>
    </row>
    <row r="41" spans="1:4" x14ac:dyDescent="0.2">
      <c r="A41" s="19"/>
      <c r="B41" s="103"/>
      <c r="C41" s="58"/>
    </row>
    <row r="42" spans="1:4" x14ac:dyDescent="0.2">
      <c r="A42" s="19" t="s">
        <v>170</v>
      </c>
      <c r="B42" s="103">
        <v>-700</v>
      </c>
      <c r="C42" s="59"/>
    </row>
    <row r="43" spans="1:4" x14ac:dyDescent="0.2">
      <c r="A43" s="19" t="s">
        <v>188</v>
      </c>
      <c r="B43" s="103">
        <v>-400</v>
      </c>
      <c r="C43" s="58"/>
    </row>
    <row r="44" spans="1:4" x14ac:dyDescent="0.2">
      <c r="A44" s="19" t="s">
        <v>159</v>
      </c>
      <c r="B44" s="103">
        <v>-240</v>
      </c>
      <c r="C44" s="58"/>
    </row>
    <row r="45" spans="1:4" x14ac:dyDescent="0.2">
      <c r="A45" s="13"/>
      <c r="B45" s="103"/>
      <c r="C45" s="58"/>
    </row>
    <row r="46" spans="1:4" x14ac:dyDescent="0.2">
      <c r="A46" s="13"/>
      <c r="B46" s="103"/>
      <c r="C46" s="58"/>
    </row>
    <row r="47" spans="1:4" x14ac:dyDescent="0.2">
      <c r="A47" s="20" t="s">
        <v>71</v>
      </c>
      <c r="B47" s="103"/>
      <c r="C47" s="58"/>
    </row>
    <row r="48" spans="1:4" x14ac:dyDescent="0.2">
      <c r="A48" s="19" t="s">
        <v>70</v>
      </c>
      <c r="B48" s="103">
        <f>-6*12</f>
        <v>-72</v>
      </c>
      <c r="C48" s="58"/>
    </row>
    <row r="49" spans="1:7" x14ac:dyDescent="0.2">
      <c r="A49" s="19"/>
      <c r="B49" s="103"/>
      <c r="C49" s="58"/>
    </row>
    <row r="50" spans="1:7" x14ac:dyDescent="0.2">
      <c r="A50" s="19" t="s">
        <v>176</v>
      </c>
      <c r="B50" s="110">
        <v>2700</v>
      </c>
      <c r="C50" s="58"/>
    </row>
    <row r="51" spans="1:7" ht="16" thickBot="1" x14ac:dyDescent="0.25">
      <c r="A51" s="21"/>
      <c r="B51" s="103"/>
      <c r="C51" s="58"/>
    </row>
    <row r="52" spans="1:7" x14ac:dyDescent="0.2">
      <c r="A52" s="7"/>
      <c r="B52" s="60"/>
      <c r="C52" s="61"/>
      <c r="E52" t="s">
        <v>172</v>
      </c>
      <c r="G52" s="53">
        <f>B53</f>
        <v>-10002.560000000001</v>
      </c>
    </row>
    <row r="53" spans="1:7" x14ac:dyDescent="0.2">
      <c r="A53" s="8" t="s">
        <v>73</v>
      </c>
      <c r="B53" s="106">
        <f>SUM(B11:B51)</f>
        <v>-10002.560000000001</v>
      </c>
      <c r="C53" s="62">
        <f t="shared" ref="C53" si="0">SUM(C4:C52)</f>
        <v>0</v>
      </c>
      <c r="E53" t="s">
        <v>173</v>
      </c>
      <c r="G53" s="108">
        <v>16743</v>
      </c>
    </row>
    <row r="54" spans="1:7" ht="16" thickBot="1" x14ac:dyDescent="0.25">
      <c r="A54" s="9"/>
      <c r="B54" s="63"/>
      <c r="C54" s="64"/>
      <c r="E54" s="4" t="s">
        <v>171</v>
      </c>
      <c r="F54" s="4"/>
      <c r="G54" s="109">
        <f>G53+G52</f>
        <v>6740.4399999999987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EC36-C9D4-2E4E-80A8-6E2D1AF0EFC6}">
  <dimension ref="A1:H59"/>
  <sheetViews>
    <sheetView topLeftCell="A10" workbookViewId="0">
      <selection activeCell="D30" sqref="D30"/>
    </sheetView>
  </sheetViews>
  <sheetFormatPr baseColWidth="10" defaultColWidth="10.83203125" defaultRowHeight="15" x14ac:dyDescent="0.2"/>
  <cols>
    <col min="1" max="1" width="19.1640625" style="74" customWidth="1"/>
    <col min="2" max="2" width="19.33203125" bestFit="1" customWidth="1"/>
    <col min="3" max="3" width="10.83203125" style="1"/>
    <col min="4" max="4" width="17.1640625" customWidth="1"/>
  </cols>
  <sheetData>
    <row r="1" spans="1:8" x14ac:dyDescent="0.2">
      <c r="A1" s="77" t="s">
        <v>58</v>
      </c>
    </row>
    <row r="2" spans="1:8" x14ac:dyDescent="0.2">
      <c r="A2" s="74">
        <v>45748</v>
      </c>
      <c r="B2" t="s">
        <v>19</v>
      </c>
      <c r="C2" s="1">
        <v>9.8000000000000007</v>
      </c>
      <c r="E2" s="68"/>
      <c r="H2" s="43"/>
    </row>
    <row r="3" spans="1:8" x14ac:dyDescent="0.2">
      <c r="A3" s="74">
        <v>45748</v>
      </c>
      <c r="B3" t="s">
        <v>20</v>
      </c>
      <c r="C3" s="1">
        <v>8.4</v>
      </c>
      <c r="E3" s="68"/>
      <c r="H3" s="43"/>
    </row>
    <row r="4" spans="1:8" x14ac:dyDescent="0.2">
      <c r="A4" s="74">
        <v>45749</v>
      </c>
      <c r="B4" t="s">
        <v>21</v>
      </c>
      <c r="C4" s="1">
        <v>56</v>
      </c>
      <c r="E4" s="68"/>
      <c r="H4" s="43"/>
    </row>
    <row r="5" spans="1:8" x14ac:dyDescent="0.2">
      <c r="A5" s="74">
        <v>45749</v>
      </c>
      <c r="B5" t="s">
        <v>22</v>
      </c>
      <c r="C5" s="1">
        <v>23.8</v>
      </c>
      <c r="E5" s="68"/>
      <c r="H5" s="43"/>
    </row>
    <row r="6" spans="1:8" x14ac:dyDescent="0.2">
      <c r="A6" s="74">
        <v>45750</v>
      </c>
      <c r="B6" t="s">
        <v>23</v>
      </c>
      <c r="C6" s="1">
        <v>21</v>
      </c>
      <c r="E6" s="68"/>
      <c r="H6" s="43"/>
    </row>
    <row r="7" spans="1:8" x14ac:dyDescent="0.2">
      <c r="A7" s="74">
        <v>45750</v>
      </c>
      <c r="B7" t="s">
        <v>24</v>
      </c>
      <c r="C7" s="1">
        <v>60.2</v>
      </c>
      <c r="E7" s="68"/>
      <c r="H7" s="43"/>
    </row>
    <row r="8" spans="1:8" x14ac:dyDescent="0.2">
      <c r="A8" s="74">
        <v>45755</v>
      </c>
      <c r="B8" t="s">
        <v>25</v>
      </c>
      <c r="C8" s="1">
        <v>28</v>
      </c>
      <c r="E8" s="68"/>
      <c r="H8" s="43"/>
    </row>
    <row r="9" spans="1:8" x14ac:dyDescent="0.2">
      <c r="A9" s="74">
        <v>45756</v>
      </c>
      <c r="B9" t="s">
        <v>26</v>
      </c>
      <c r="C9" s="1">
        <v>56</v>
      </c>
      <c r="E9" s="68"/>
      <c r="H9" s="43"/>
    </row>
    <row r="10" spans="1:8" x14ac:dyDescent="0.2">
      <c r="A10" s="74">
        <v>45775</v>
      </c>
      <c r="B10" t="s">
        <v>27</v>
      </c>
      <c r="C10" s="1">
        <v>14</v>
      </c>
      <c r="E10" s="68"/>
      <c r="H10" s="43"/>
    </row>
    <row r="11" spans="1:8" x14ac:dyDescent="0.2">
      <c r="A11" s="74">
        <v>45776</v>
      </c>
      <c r="B11" t="s">
        <v>28</v>
      </c>
      <c r="C11" s="1">
        <v>56</v>
      </c>
      <c r="E11" s="68"/>
      <c r="H11" s="43"/>
    </row>
    <row r="12" spans="1:8" x14ac:dyDescent="0.2">
      <c r="A12" s="74">
        <v>45806</v>
      </c>
      <c r="B12" t="s">
        <v>29</v>
      </c>
      <c r="C12" s="1">
        <v>9.8000000000000007</v>
      </c>
      <c r="E12" s="70"/>
      <c r="H12" s="47"/>
    </row>
    <row r="13" spans="1:8" x14ac:dyDescent="0.2">
      <c r="A13" s="74">
        <v>45845</v>
      </c>
      <c r="B13" t="s">
        <v>79</v>
      </c>
      <c r="C13" s="1">
        <v>28</v>
      </c>
      <c r="E13" s="70"/>
      <c r="H13" s="51"/>
    </row>
    <row r="14" spans="1:8" x14ac:dyDescent="0.2">
      <c r="A14" s="74">
        <v>45901</v>
      </c>
      <c r="B14" t="s">
        <v>113</v>
      </c>
      <c r="C14" s="1">
        <v>90</v>
      </c>
      <c r="E14" s="70"/>
      <c r="H14" s="51"/>
    </row>
    <row r="15" spans="1:8" x14ac:dyDescent="0.2">
      <c r="A15" s="74">
        <v>45950</v>
      </c>
      <c r="B15" t="s">
        <v>148</v>
      </c>
      <c r="C15" s="1">
        <v>65</v>
      </c>
      <c r="E15" s="68"/>
      <c r="H15" s="51"/>
    </row>
    <row r="16" spans="1:8" x14ac:dyDescent="0.2">
      <c r="A16" s="74">
        <v>45950</v>
      </c>
      <c r="B16" t="s">
        <v>149</v>
      </c>
      <c r="C16" s="1">
        <v>28</v>
      </c>
      <c r="E16" s="68"/>
      <c r="H16" s="51"/>
    </row>
    <row r="17" spans="1:8" x14ac:dyDescent="0.2">
      <c r="A17" s="74">
        <v>45964</v>
      </c>
      <c r="B17" t="s">
        <v>121</v>
      </c>
      <c r="C17" s="1">
        <v>28</v>
      </c>
      <c r="E17" s="68"/>
      <c r="H17" s="51"/>
    </row>
    <row r="20" spans="1:8" x14ac:dyDescent="0.2">
      <c r="B20" s="4" t="s">
        <v>115</v>
      </c>
      <c r="C20" s="5">
        <f>SUM(C2:C19)</f>
        <v>582</v>
      </c>
    </row>
    <row r="23" spans="1:8" x14ac:dyDescent="0.2">
      <c r="A23" s="77" t="s">
        <v>119</v>
      </c>
    </row>
    <row r="26" spans="1:8" x14ac:dyDescent="0.2">
      <c r="B26" t="s">
        <v>120</v>
      </c>
      <c r="C26" s="1">
        <v>14</v>
      </c>
    </row>
    <row r="29" spans="1:8" x14ac:dyDescent="0.2">
      <c r="B29" s="4" t="s">
        <v>154</v>
      </c>
      <c r="D29" s="99" t="s">
        <v>155</v>
      </c>
      <c r="E29" s="100">
        <f>E59-C20</f>
        <v>50.799999999999955</v>
      </c>
    </row>
    <row r="34" spans="1:5" x14ac:dyDescent="0.2">
      <c r="A34" s="80" t="s">
        <v>146</v>
      </c>
      <c r="B34" s="87"/>
    </row>
    <row r="35" spans="1:5" x14ac:dyDescent="0.2">
      <c r="A35" s="80"/>
      <c r="B35" s="87"/>
    </row>
    <row r="36" spans="1:5" ht="16" x14ac:dyDescent="0.2">
      <c r="A36" s="97"/>
      <c r="B36" s="89"/>
      <c r="C36" s="90" t="s">
        <v>122</v>
      </c>
      <c r="D36" s="91" t="s">
        <v>123</v>
      </c>
      <c r="E36" s="91" t="s">
        <v>124</v>
      </c>
    </row>
    <row r="37" spans="1:5" x14ac:dyDescent="0.2">
      <c r="A37" s="98" t="s">
        <v>147</v>
      </c>
      <c r="B37" s="92"/>
      <c r="C37" s="93">
        <v>43</v>
      </c>
      <c r="D37" s="94">
        <v>1.4</v>
      </c>
      <c r="E37" s="94">
        <f>SUM(C37*D37)</f>
        <v>60.199999999999996</v>
      </c>
    </row>
    <row r="38" spans="1:5" x14ac:dyDescent="0.2">
      <c r="A38" s="98" t="s">
        <v>125</v>
      </c>
      <c r="B38" s="92"/>
      <c r="C38" s="93">
        <v>5</v>
      </c>
      <c r="D38" s="94">
        <v>1.4</v>
      </c>
      <c r="E38" s="94">
        <v>7</v>
      </c>
    </row>
    <row r="39" spans="1:5" x14ac:dyDescent="0.2">
      <c r="A39" s="98" t="s">
        <v>126</v>
      </c>
      <c r="B39" s="92"/>
      <c r="C39" s="93">
        <v>10</v>
      </c>
      <c r="D39" s="94">
        <v>1.4</v>
      </c>
      <c r="E39" s="94">
        <f t="shared" ref="E39:E58" si="0">SUM(C39*D39)</f>
        <v>14</v>
      </c>
    </row>
    <row r="40" spans="1:5" x14ac:dyDescent="0.2">
      <c r="A40" s="98" t="s">
        <v>127</v>
      </c>
      <c r="B40" s="92"/>
      <c r="C40" s="93">
        <v>64</v>
      </c>
      <c r="D40" s="94">
        <v>1.4</v>
      </c>
      <c r="E40" s="94">
        <f t="shared" si="0"/>
        <v>89.6</v>
      </c>
    </row>
    <row r="41" spans="1:5" x14ac:dyDescent="0.2">
      <c r="A41" s="98" t="s">
        <v>128</v>
      </c>
      <c r="B41" s="92"/>
      <c r="C41" s="93">
        <v>50</v>
      </c>
      <c r="D41" s="94">
        <v>1.4</v>
      </c>
      <c r="E41" s="94">
        <f t="shared" si="0"/>
        <v>70</v>
      </c>
    </row>
    <row r="42" spans="1:5" x14ac:dyDescent="0.2">
      <c r="A42" s="98" t="s">
        <v>129</v>
      </c>
      <c r="B42" s="92"/>
      <c r="C42" s="93">
        <v>10</v>
      </c>
      <c r="D42" s="94">
        <v>1.4</v>
      </c>
      <c r="E42" s="94">
        <f t="shared" si="0"/>
        <v>14</v>
      </c>
    </row>
    <row r="43" spans="1:5" x14ac:dyDescent="0.2">
      <c r="A43" s="98" t="s">
        <v>130</v>
      </c>
      <c r="B43" s="92"/>
      <c r="C43" s="93">
        <v>30</v>
      </c>
      <c r="D43" s="94">
        <v>1.4</v>
      </c>
      <c r="E43" s="94">
        <f t="shared" si="0"/>
        <v>42</v>
      </c>
    </row>
    <row r="44" spans="1:5" x14ac:dyDescent="0.2">
      <c r="A44" s="98" t="s">
        <v>131</v>
      </c>
      <c r="B44" s="92"/>
      <c r="C44" s="93">
        <v>10</v>
      </c>
      <c r="D44" s="94">
        <v>1.4</v>
      </c>
      <c r="E44" s="94">
        <f t="shared" si="0"/>
        <v>14</v>
      </c>
    </row>
    <row r="45" spans="1:5" x14ac:dyDescent="0.2">
      <c r="A45" s="98" t="s">
        <v>132</v>
      </c>
      <c r="B45" s="92"/>
      <c r="C45" s="93">
        <v>15</v>
      </c>
      <c r="D45" s="94">
        <v>1.4</v>
      </c>
      <c r="E45" s="94">
        <f t="shared" si="0"/>
        <v>21</v>
      </c>
    </row>
    <row r="46" spans="1:5" x14ac:dyDescent="0.2">
      <c r="A46" s="98" t="s">
        <v>133</v>
      </c>
      <c r="B46" s="92"/>
      <c r="C46" s="93">
        <v>10</v>
      </c>
      <c r="D46" s="94">
        <v>1.4</v>
      </c>
      <c r="E46" s="94">
        <f t="shared" si="0"/>
        <v>14</v>
      </c>
    </row>
    <row r="47" spans="1:5" x14ac:dyDescent="0.2">
      <c r="A47" s="98" t="s">
        <v>134</v>
      </c>
      <c r="B47" s="92"/>
      <c r="C47" s="93">
        <v>40</v>
      </c>
      <c r="D47" s="94">
        <v>1.4</v>
      </c>
      <c r="E47" s="94">
        <f t="shared" si="0"/>
        <v>56</v>
      </c>
    </row>
    <row r="48" spans="1:5" x14ac:dyDescent="0.2">
      <c r="A48" s="98" t="s">
        <v>135</v>
      </c>
      <c r="B48" s="92"/>
      <c r="C48" s="93">
        <v>20</v>
      </c>
      <c r="D48" s="94">
        <v>1.4</v>
      </c>
      <c r="E48" s="94">
        <f t="shared" si="0"/>
        <v>28</v>
      </c>
    </row>
    <row r="49" spans="1:5" x14ac:dyDescent="0.2">
      <c r="A49" s="98" t="s">
        <v>136</v>
      </c>
      <c r="B49" s="92"/>
      <c r="C49" s="93">
        <v>10</v>
      </c>
      <c r="D49" s="94">
        <v>1.4</v>
      </c>
      <c r="E49" s="94">
        <f t="shared" si="0"/>
        <v>14</v>
      </c>
    </row>
    <row r="50" spans="1:5" x14ac:dyDescent="0.2">
      <c r="A50" s="98" t="s">
        <v>137</v>
      </c>
      <c r="B50" s="92"/>
      <c r="C50" s="93">
        <v>20</v>
      </c>
      <c r="D50" s="94">
        <v>1.4</v>
      </c>
      <c r="E50" s="94">
        <f t="shared" si="0"/>
        <v>28</v>
      </c>
    </row>
    <row r="51" spans="1:5" x14ac:dyDescent="0.2">
      <c r="A51" s="98" t="s">
        <v>138</v>
      </c>
      <c r="B51" s="92"/>
      <c r="C51" s="93">
        <v>20</v>
      </c>
      <c r="D51" s="94">
        <v>1.4</v>
      </c>
      <c r="E51" s="94">
        <f t="shared" si="0"/>
        <v>28</v>
      </c>
    </row>
    <row r="52" spans="1:5" x14ac:dyDescent="0.2">
      <c r="A52" s="98" t="s">
        <v>139</v>
      </c>
      <c r="B52" s="92"/>
      <c r="C52" s="93">
        <v>10</v>
      </c>
      <c r="D52" s="94">
        <v>1.4</v>
      </c>
      <c r="E52" s="94">
        <f t="shared" si="0"/>
        <v>14</v>
      </c>
    </row>
    <row r="53" spans="1:5" x14ac:dyDescent="0.2">
      <c r="A53" s="98" t="s">
        <v>140</v>
      </c>
      <c r="B53" s="92"/>
      <c r="C53" s="93">
        <v>10</v>
      </c>
      <c r="D53" s="94">
        <v>1.4</v>
      </c>
      <c r="E53" s="94">
        <f t="shared" si="0"/>
        <v>14</v>
      </c>
    </row>
    <row r="54" spans="1:5" x14ac:dyDescent="0.2">
      <c r="A54" s="98" t="s">
        <v>141</v>
      </c>
      <c r="B54" s="92"/>
      <c r="C54" s="93">
        <v>40</v>
      </c>
      <c r="D54" s="94">
        <v>1.4</v>
      </c>
      <c r="E54" s="94">
        <f t="shared" si="0"/>
        <v>56</v>
      </c>
    </row>
    <row r="55" spans="1:5" x14ac:dyDescent="0.2">
      <c r="A55" s="98" t="s">
        <v>142</v>
      </c>
      <c r="B55" s="92"/>
      <c r="C55" s="93">
        <v>20</v>
      </c>
      <c r="D55" s="94">
        <v>1.4</v>
      </c>
      <c r="E55" s="94">
        <f t="shared" si="0"/>
        <v>28</v>
      </c>
    </row>
    <row r="56" spans="1:5" x14ac:dyDescent="0.2">
      <c r="A56" s="98" t="s">
        <v>143</v>
      </c>
      <c r="B56" s="92"/>
      <c r="C56" s="93">
        <v>15</v>
      </c>
      <c r="D56" s="94">
        <v>1.4</v>
      </c>
      <c r="E56" s="94">
        <f t="shared" si="0"/>
        <v>21</v>
      </c>
    </row>
    <row r="57" spans="1:5" x14ac:dyDescent="0.2">
      <c r="A57" s="98" t="s">
        <v>144</v>
      </c>
      <c r="B57" s="92"/>
      <c r="C57" s="93">
        <v>20</v>
      </c>
      <c r="D57" s="94">
        <v>1.4</v>
      </c>
      <c r="E57" s="94">
        <f t="shared" si="0"/>
        <v>28</v>
      </c>
    </row>
    <row r="58" spans="1:5" x14ac:dyDescent="0.2">
      <c r="A58" s="98" t="s">
        <v>145</v>
      </c>
      <c r="B58" s="95"/>
      <c r="C58" s="94">
        <v>20</v>
      </c>
      <c r="D58" s="94">
        <v>1.4</v>
      </c>
      <c r="E58" s="94">
        <f t="shared" si="0"/>
        <v>28</v>
      </c>
    </row>
    <row r="59" spans="1:5" x14ac:dyDescent="0.2">
      <c r="A59" s="98" t="s">
        <v>118</v>
      </c>
      <c r="B59" s="96"/>
      <c r="C59" s="93">
        <f>SUM(C37:C56)</f>
        <v>452</v>
      </c>
      <c r="D59" s="94"/>
      <c r="E59" s="94">
        <f>SUM(E37:E56)</f>
        <v>632.79999999999995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Cash at Hand</vt:lpstr>
      <vt:lpstr>Current Acc Income &amp; Exp Rec </vt:lpstr>
      <vt:lpstr>Savings Acc Inc &amp; Ex Rec </vt:lpstr>
      <vt:lpstr>Precept 26-27</vt:lpstr>
      <vt:lpstr>Allotment Members Income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James Totten</cp:lastModifiedBy>
  <dcterms:created xsi:type="dcterms:W3CDTF">2025-09-09T11:13:55Z</dcterms:created>
  <dcterms:modified xsi:type="dcterms:W3CDTF">2026-09-23T13:59:35Z</dcterms:modified>
  <cp:category/>
</cp:coreProperties>
</file>