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jw39\Documents\Shalden Parish Council\Accounts\2020_21\"/>
    </mc:Choice>
  </mc:AlternateContent>
  <xr:revisionPtr revIDLastSave="0" documentId="13_ncr:1_{5D92ABE4-6403-4B31-8A84-EDED3B0E6381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Balance Sheet" sheetId="9" r:id="rId1"/>
    <sheet name="Income 2020_21" sheetId="7" r:id="rId2"/>
    <sheet name="Expenditure 2020_21" sheetId="6" r:id="rId3"/>
    <sheet name="Petty cash" sheetId="11" r:id="rId4"/>
    <sheet name="Annual Return (AGAR)" sheetId="12" r:id="rId5"/>
  </sheets>
  <definedNames>
    <definedName name="_xlnm._FilterDatabase" localSheetId="2" hidden="1">'Expenditure 2020_21'!$A$5:$G$5</definedName>
    <definedName name="_xlnm._FilterDatabase" localSheetId="1" hidden="1">'Income 2020_21'!$A$5:$D$5</definedName>
    <definedName name="_xlnm.Print_Area" localSheetId="4">'Annual Return (AGAR)'!$A$1:$M$33</definedName>
    <definedName name="_xlnm.Print_Area" localSheetId="0">'Balance Sheet'!$A$1:$C$23</definedName>
    <definedName name="_xlnm.Print_Area" localSheetId="2">'Expenditure 2020_21'!$A$3:$G$46</definedName>
    <definedName name="_xlnm.Print_Area" localSheetId="1">'Income 2020_21'!$A$1:$D$26</definedName>
    <definedName name="_xlnm.Print_Area" localSheetId="3">'Petty cash'!$A$1:$C$19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2" l="1"/>
  <c r="E16" i="12"/>
  <c r="L16" i="12"/>
  <c r="E18" i="12"/>
  <c r="E22" i="12"/>
  <c r="J22" i="12"/>
  <c r="K22" i="12"/>
  <c r="L22" i="12"/>
  <c r="M22" i="12"/>
  <c r="C24" i="12"/>
  <c r="D12" i="12" s="1"/>
  <c r="E12" i="12" s="1"/>
  <c r="M24" i="12"/>
  <c r="L12" i="12" s="1"/>
  <c r="E26" i="12"/>
  <c r="G26" i="12"/>
  <c r="E28" i="12"/>
  <c r="D33" i="12"/>
  <c r="D14" i="7"/>
  <c r="C33" i="12" l="1"/>
  <c r="L24" i="12"/>
  <c r="L33" i="12" s="1"/>
  <c r="M33" i="12"/>
  <c r="K12" i="12"/>
  <c r="K24" i="12" s="1"/>
  <c r="E24" i="12"/>
  <c r="K33" i="12" l="1"/>
  <c r="J12" i="12"/>
  <c r="J24" i="12" s="1"/>
  <c r="J33" i="12" l="1"/>
  <c r="I12" i="12"/>
  <c r="I24" i="12" s="1"/>
  <c r="D23" i="7"/>
  <c r="B13" i="9"/>
  <c r="F32" i="6"/>
  <c r="E32" i="6"/>
  <c r="B14" i="9" s="1"/>
  <c r="E37" i="6"/>
  <c r="I33" i="12" l="1"/>
  <c r="H12" i="12"/>
  <c r="H24" i="12" s="1"/>
  <c r="E42" i="6"/>
  <c r="B15" i="9"/>
  <c r="B9" i="9"/>
  <c r="G12" i="12" l="1"/>
  <c r="G24" i="12" s="1"/>
  <c r="G33" i="12" s="1"/>
  <c r="H33" i="12"/>
  <c r="D25" i="7"/>
  <c r="B21" i="9"/>
  <c r="C12" i="11"/>
</calcChain>
</file>

<file path=xl/sharedStrings.xml><?xml version="1.0" encoding="utf-8"?>
<sst xmlns="http://schemas.openxmlformats.org/spreadsheetml/2006/main" count="160" uniqueCount="105">
  <si>
    <t>Expenditure</t>
  </si>
  <si>
    <t>Income</t>
  </si>
  <si>
    <t>Amount</t>
  </si>
  <si>
    <t>Date</t>
  </si>
  <si>
    <t>Payee</t>
  </si>
  <si>
    <t>Creditor</t>
  </si>
  <si>
    <t>EHDC Precept 1</t>
  </si>
  <si>
    <t>Cheque#</t>
  </si>
  <si>
    <t>Ian Todd (Mowing Field)</t>
  </si>
  <si>
    <t>Business Reserve Account</t>
  </si>
  <si>
    <t>Came and Company (VH Insurance)</t>
  </si>
  <si>
    <t>EHDC Precept 2</t>
  </si>
  <si>
    <t>Unpresented</t>
  </si>
  <si>
    <t>VAT</t>
  </si>
  <si>
    <t>VAT registration #</t>
  </si>
  <si>
    <t>553 7696 03</t>
  </si>
  <si>
    <t>Current Account</t>
  </si>
  <si>
    <t>Petty cash</t>
  </si>
  <si>
    <t>Shalden Parochial Church Council (churchyard maintenance)</t>
  </si>
  <si>
    <t>Castle Water</t>
  </si>
  <si>
    <t>Opening balance</t>
  </si>
  <si>
    <t xml:space="preserve">Income </t>
  </si>
  <si>
    <t>T. Mileham FP cutting</t>
  </si>
  <si>
    <t>Current Balance</t>
  </si>
  <si>
    <t xml:space="preserve">Bank Interest </t>
  </si>
  <si>
    <t>Predicted Expenditure</t>
  </si>
  <si>
    <t>R. Wood Office allowance 18/19</t>
  </si>
  <si>
    <t>HALC Subscription</t>
  </si>
  <si>
    <t>SSE</t>
  </si>
  <si>
    <t>BHIB Local Councils Insurance</t>
  </si>
  <si>
    <t>Ian Todd (Recreation Ground grass cutting)</t>
  </si>
  <si>
    <t>Projected Total Expenditure</t>
  </si>
  <si>
    <t>Expected</t>
  </si>
  <si>
    <t>Village Hall Committee (VH Insurance)</t>
  </si>
  <si>
    <t>Projected Total  Income</t>
  </si>
  <si>
    <t>Predicted Income</t>
  </si>
  <si>
    <t>Year to date</t>
  </si>
  <si>
    <t>Natwest compensation</t>
  </si>
  <si>
    <t>Ommanney VH Car Park annual charge</t>
  </si>
  <si>
    <t>Alton FC / Alton runners</t>
  </si>
  <si>
    <t>Idverde</t>
  </si>
  <si>
    <t>190 1736 69</t>
  </si>
  <si>
    <t>Predicted total balance 2020/21 year end</t>
  </si>
  <si>
    <t>R.Wood Clerk Salary 25/09/19 - 31/03/20</t>
  </si>
  <si>
    <t>RJ Wood (salary 01/04/20 - 25/09/20)</t>
  </si>
  <si>
    <t>Clearstore Ltd (Painting Pavilion)</t>
  </si>
  <si>
    <t>RJ Wood (Expenses)</t>
  </si>
  <si>
    <t>ICO registration Fee (Direct debit)</t>
  </si>
  <si>
    <t>Alton FC</t>
  </si>
  <si>
    <t>Cooker for pavilion</t>
  </si>
  <si>
    <t>Idverde (Recreation ground bin emptying)</t>
  </si>
  <si>
    <t>Jan20 to Mar-21</t>
  </si>
  <si>
    <t>Idverde (Recreation ground bin emptying) relaced 06/20 cheque</t>
  </si>
  <si>
    <t>Ian Todd</t>
  </si>
  <si>
    <t>RJ Wood (Office allowance and expenses)</t>
  </si>
  <si>
    <t>RJ Wood (Pay to 05/03/21)</t>
  </si>
  <si>
    <t>Alton CAB Grant</t>
  </si>
  <si>
    <t>The Villager Grant</t>
  </si>
  <si>
    <t>DB</t>
  </si>
  <si>
    <t>Signed:</t>
  </si>
  <si>
    <t>x</t>
  </si>
  <si>
    <t>Bank Reconciliation: Bank balances as 29/3/2021</t>
  </si>
  <si>
    <t>Balances 29/3/2021</t>
  </si>
  <si>
    <t>Balance for reconcilliation</t>
  </si>
  <si>
    <t>Opening Total balance (current account)</t>
  </si>
  <si>
    <t>Actual Total Income</t>
  </si>
  <si>
    <t>Expenditure 1.4.2020 - 31.3.2021</t>
  </si>
  <si>
    <t>Income 1.4.2020 - 31.3.2021</t>
  </si>
  <si>
    <t>Predicted Balance 04/2021</t>
  </si>
  <si>
    <t>Actual Overall Balance</t>
  </si>
  <si>
    <t>Actual Total Expenditure</t>
  </si>
  <si>
    <t>Classification</t>
  </si>
  <si>
    <t>Grants 137</t>
  </si>
  <si>
    <t>Maintenance</t>
  </si>
  <si>
    <t>Admin</t>
  </si>
  <si>
    <t>Fees and Subs</t>
  </si>
  <si>
    <t>Clerk's Salary</t>
  </si>
  <si>
    <t>Precept</t>
  </si>
  <si>
    <t>Shalden Parish Council 2020.21</t>
  </si>
  <si>
    <t>Reserves</t>
  </si>
  <si>
    <t>Total borrowings</t>
  </si>
  <si>
    <t>Total fixed assets</t>
  </si>
  <si>
    <t>Total Cash &amp; Investments</t>
  </si>
  <si>
    <t>(=) Balances carried forward</t>
  </si>
  <si>
    <t>(-) Total other payments</t>
  </si>
  <si>
    <t>(-) PWLB</t>
  </si>
  <si>
    <t>(-) Staff Costs</t>
  </si>
  <si>
    <t>Income from Rec was £855 in 19.20 and is £150 in 20.21 due to Covid. Insurance claim and Grant also received in previous year</t>
  </si>
  <si>
    <t>(+) Total Other Receipts</t>
  </si>
  <si>
    <t>(+) Annual Precept</t>
  </si>
  <si>
    <t>Balances brought forward</t>
  </si>
  <si>
    <t>£</t>
  </si>
  <si>
    <t>%</t>
  </si>
  <si>
    <t>No</t>
  </si>
  <si>
    <t>Comment</t>
  </si>
  <si>
    <t>% Inc/Dec</t>
  </si>
  <si>
    <t>Title</t>
  </si>
  <si>
    <t>Box</t>
  </si>
  <si>
    <t>Section 1 - the Statement of Accounts - Analytical Review of Entries</t>
  </si>
  <si>
    <t>Shalden Parish Council</t>
  </si>
  <si>
    <t>For the Year Ended 31st March 2021</t>
  </si>
  <si>
    <t>Annual Return</t>
  </si>
  <si>
    <t>Local Councils in England and Wales</t>
  </si>
  <si>
    <t>Salary from 19.20 was claimed in 20.21</t>
  </si>
  <si>
    <t>Reserves are likely to be impacted by 2021.22 operating costs against less income from 2020.21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</si>
</sst>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/mm/yy;@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10"/>
      <name val="Arial"/>
      <family val="2"/>
    </font>
    <font>
      <sz val="11"/>
      <name val="Arial"/>
      <family val="2"/>
    </font>
    <font>
      <i/>
      <sz val="11"/>
      <color indexed="12"/>
      <name val="Arial"/>
      <family val="2"/>
    </font>
    <font>
      <i/>
      <sz val="11"/>
      <color indexed="8"/>
      <name val="Arial"/>
      <family val="2"/>
    </font>
    <font>
      <b/>
      <sz val="10"/>
      <name val="Arial"/>
      <family val="2"/>
    </font>
    <font>
      <b/>
      <i/>
      <sz val="11"/>
      <color indexed="12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121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/>
    <xf numFmtId="0" fontId="0" fillId="0" borderId="0" xfId="0" applyBorder="1" applyAlignment="1"/>
    <xf numFmtId="0" fontId="1" fillId="0" borderId="0" xfId="0" applyFont="1" applyBorder="1" applyAlignment="1"/>
    <xf numFmtId="0" fontId="1" fillId="0" borderId="0" xfId="0" applyFont="1" applyAlignment="1"/>
    <xf numFmtId="0" fontId="1" fillId="0" borderId="0" xfId="0" applyFont="1" applyAlignment="1">
      <alignment horizontal="left"/>
    </xf>
    <xf numFmtId="0" fontId="0" fillId="0" borderId="0" xfId="0" applyBorder="1" applyAlignment="1">
      <alignment horizontal="left"/>
    </xf>
    <xf numFmtId="17" fontId="0" fillId="0" borderId="0" xfId="0" applyNumberFormat="1" applyBorder="1" applyAlignment="1"/>
    <xf numFmtId="0" fontId="0" fillId="0" borderId="2" xfId="0" applyBorder="1" applyAlignment="1">
      <alignment horizontal="left"/>
    </xf>
    <xf numFmtId="2" fontId="0" fillId="0" borderId="0" xfId="0" applyNumberFormat="1" applyAlignment="1"/>
    <xf numFmtId="0" fontId="1" fillId="0" borderId="0" xfId="0" applyFont="1" applyBorder="1" applyAlignment="1">
      <alignment horizontal="left"/>
    </xf>
    <xf numFmtId="1" fontId="0" fillId="0" borderId="0" xfId="0" applyNumberFormat="1" applyBorder="1" applyAlignment="1"/>
    <xf numFmtId="1" fontId="0" fillId="0" borderId="0" xfId="0" applyNumberFormat="1" applyAlignment="1"/>
    <xf numFmtId="15" fontId="0" fillId="0" borderId="0" xfId="0" applyNumberFormat="1" applyAlignment="1">
      <alignment horizontal="left"/>
    </xf>
    <xf numFmtId="15" fontId="1" fillId="0" borderId="0" xfId="0" applyNumberFormat="1" applyFont="1" applyAlignment="1">
      <alignment horizontal="left"/>
    </xf>
    <xf numFmtId="15" fontId="1" fillId="0" borderId="0" xfId="0" applyNumberFormat="1" applyFont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5" fontId="0" fillId="0" borderId="0" xfId="0" applyNumberFormat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15" fontId="0" fillId="0" borderId="0" xfId="0" applyNumberFormat="1" applyBorder="1" applyAlignment="1">
      <alignment horizontal="left" vertical="center"/>
    </xf>
    <xf numFmtId="15" fontId="1" fillId="0" borderId="0" xfId="0" applyNumberFormat="1" applyFont="1" applyAlignment="1">
      <alignment horizontal="left" vertical="center"/>
    </xf>
    <xf numFmtId="15" fontId="1" fillId="0" borderId="1" xfId="0" applyNumberFormat="1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5" fontId="0" fillId="0" borderId="0" xfId="0" applyNumberFormat="1" applyFont="1" applyAlignment="1">
      <alignment horizontal="left" vertical="center"/>
    </xf>
    <xf numFmtId="15" fontId="0" fillId="0" borderId="2" xfId="0" applyNumberFormat="1" applyBorder="1" applyAlignment="1">
      <alignment horizontal="left"/>
    </xf>
    <xf numFmtId="43" fontId="0" fillId="0" borderId="2" xfId="0" applyNumberFormat="1" applyBorder="1" applyAlignment="1">
      <alignment horizontal="right"/>
    </xf>
    <xf numFmtId="43" fontId="0" fillId="0" borderId="0" xfId="0" applyNumberFormat="1" applyAlignment="1">
      <alignment horizontal="right"/>
    </xf>
    <xf numFmtId="2" fontId="1" fillId="0" borderId="0" xfId="0" applyNumberFormat="1" applyFont="1" applyAlignment="1"/>
    <xf numFmtId="43" fontId="1" fillId="0" borderId="1" xfId="0" applyNumberFormat="1" applyFont="1" applyBorder="1" applyAlignment="1">
      <alignment horizontal="right"/>
    </xf>
    <xf numFmtId="0" fontId="1" fillId="0" borderId="0" xfId="0" applyFont="1"/>
    <xf numFmtId="40" fontId="0" fillId="0" borderId="0" xfId="0" applyNumberFormat="1" applyAlignment="1">
      <alignment horizontal="right"/>
    </xf>
    <xf numFmtId="40" fontId="0" fillId="0" borderId="1" xfId="0" applyNumberFormat="1" applyBorder="1" applyAlignment="1">
      <alignment horizontal="right"/>
    </xf>
    <xf numFmtId="40" fontId="0" fillId="0" borderId="0" xfId="0" applyNumberFormat="1" applyAlignment="1">
      <alignment vertical="center"/>
    </xf>
    <xf numFmtId="40" fontId="0" fillId="0" borderId="0" xfId="0" applyNumberFormat="1" applyBorder="1" applyAlignment="1">
      <alignment vertical="center"/>
    </xf>
    <xf numFmtId="40" fontId="0" fillId="0" borderId="0" xfId="0" applyNumberFormat="1" applyFill="1" applyBorder="1" applyAlignment="1">
      <alignment vertical="center"/>
    </xf>
    <xf numFmtId="40" fontId="1" fillId="0" borderId="1" xfId="0" applyNumberFormat="1" applyFont="1" applyBorder="1" applyAlignment="1">
      <alignment vertical="center"/>
    </xf>
    <xf numFmtId="40" fontId="0" fillId="0" borderId="1" xfId="0" applyNumberFormat="1" applyBorder="1" applyAlignment="1">
      <alignment vertical="center"/>
    </xf>
    <xf numFmtId="40" fontId="0" fillId="0" borderId="3" xfId="0" applyNumberFormat="1" applyBorder="1" applyAlignment="1">
      <alignment vertical="center"/>
    </xf>
    <xf numFmtId="0" fontId="1" fillId="2" borderId="0" xfId="0" applyFont="1" applyFill="1" applyAlignment="1">
      <alignment horizontal="left" vertical="center"/>
    </xf>
    <xf numFmtId="40" fontId="1" fillId="2" borderId="1" xfId="0" applyNumberFormat="1" applyFont="1" applyFill="1" applyBorder="1" applyAlignment="1">
      <alignment vertical="center"/>
    </xf>
    <xf numFmtId="0" fontId="1" fillId="2" borderId="0" xfId="0" applyFont="1" applyFill="1"/>
    <xf numFmtId="43" fontId="1" fillId="2" borderId="1" xfId="0" applyNumberFormat="1" applyFont="1" applyFill="1" applyBorder="1" applyAlignment="1">
      <alignment horizontal="right"/>
    </xf>
    <xf numFmtId="43" fontId="1" fillId="0" borderId="0" xfId="0" applyNumberFormat="1" applyFont="1" applyBorder="1" applyAlignment="1">
      <alignment horizontal="right"/>
    </xf>
    <xf numFmtId="43" fontId="0" fillId="0" borderId="0" xfId="0" applyNumberFormat="1" applyBorder="1" applyAlignment="1">
      <alignment horizontal="right"/>
    </xf>
    <xf numFmtId="43" fontId="0" fillId="0" borderId="1" xfId="0" applyNumberFormat="1" applyBorder="1" applyAlignment="1">
      <alignment horizontal="right"/>
    </xf>
    <xf numFmtId="15" fontId="1" fillId="0" borderId="3" xfId="0" applyNumberFormat="1" applyFont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4" fontId="2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1" fillId="0" borderId="3" xfId="0" applyFont="1" applyFill="1" applyBorder="1" applyAlignment="1">
      <alignment horizontal="right" vertical="center"/>
    </xf>
    <xf numFmtId="40" fontId="1" fillId="0" borderId="3" xfId="0" applyNumberFormat="1" applyFont="1" applyBorder="1" applyAlignment="1">
      <alignment horizontal="right" vertical="center"/>
    </xf>
    <xf numFmtId="40" fontId="1" fillId="0" borderId="3" xfId="0" applyNumberFormat="1" applyFont="1" applyFill="1" applyBorder="1" applyAlignment="1">
      <alignment horizontal="right" vertical="center"/>
    </xf>
    <xf numFmtId="0" fontId="0" fillId="0" borderId="2" xfId="0" applyFont="1" applyBorder="1" applyAlignment="1">
      <alignment horizontal="left" vertical="center"/>
    </xf>
    <xf numFmtId="0" fontId="1" fillId="2" borderId="0" xfId="0" applyFont="1" applyFill="1" applyBorder="1" applyAlignment="1">
      <alignment horizontal="left"/>
    </xf>
    <xf numFmtId="43" fontId="0" fillId="2" borderId="0" xfId="0" applyNumberFormat="1" applyFill="1" applyAlignment="1">
      <alignment horizontal="right"/>
    </xf>
    <xf numFmtId="0" fontId="0" fillId="2" borderId="0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1" fillId="2" borderId="1" xfId="0" applyFont="1" applyFill="1" applyBorder="1" applyAlignment="1">
      <alignment horizontal="left"/>
    </xf>
    <xf numFmtId="43" fontId="1" fillId="0" borderId="0" xfId="0" applyNumberFormat="1" applyFont="1" applyAlignment="1">
      <alignment horizontal="right"/>
    </xf>
    <xf numFmtId="0" fontId="3" fillId="0" borderId="0" xfId="1"/>
    <xf numFmtId="1" fontId="3" fillId="0" borderId="0" xfId="1" applyNumberFormat="1"/>
    <xf numFmtId="0" fontId="4" fillId="0" borderId="0" xfId="1" applyFont="1"/>
    <xf numFmtId="4" fontId="4" fillId="0" borderId="0" xfId="1" applyNumberFormat="1" applyFont="1"/>
    <xf numFmtId="0" fontId="5" fillId="0" borderId="0" xfId="1" applyFont="1" applyAlignment="1">
      <alignment vertical="center" wrapText="1"/>
    </xf>
    <xf numFmtId="3" fontId="4" fillId="0" borderId="0" xfId="1" applyNumberFormat="1" applyFont="1" applyAlignment="1">
      <alignment vertical="top"/>
    </xf>
    <xf numFmtId="9" fontId="4" fillId="0" borderId="0" xfId="1" applyNumberFormat="1" applyFont="1" applyAlignment="1">
      <alignment horizontal="center" vertical="top"/>
    </xf>
    <xf numFmtId="0" fontId="4" fillId="0" borderId="0" xfId="1" applyFont="1" applyAlignment="1">
      <alignment vertical="top" wrapText="1"/>
    </xf>
    <xf numFmtId="0" fontId="3" fillId="0" borderId="0" xfId="1" applyAlignment="1">
      <alignment vertical="top"/>
    </xf>
    <xf numFmtId="3" fontId="4" fillId="0" borderId="0" xfId="1" applyNumberFormat="1" applyFont="1" applyAlignment="1">
      <alignment horizontal="center" vertical="center"/>
    </xf>
    <xf numFmtId="9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vertical="center" wrapText="1"/>
    </xf>
    <xf numFmtId="0" fontId="3" fillId="0" borderId="0" xfId="1" applyAlignment="1">
      <alignment horizontal="center" vertical="top"/>
    </xf>
    <xf numFmtId="0" fontId="6" fillId="0" borderId="0" xfId="1" applyFont="1" applyAlignment="1">
      <alignment vertical="center" wrapText="1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horizontal="left" vertical="center" wrapText="1"/>
    </xf>
    <xf numFmtId="0" fontId="4" fillId="0" borderId="0" xfId="1" applyFont="1" applyAlignment="1">
      <alignment horizontal="left" vertical="top" wrapText="1"/>
    </xf>
    <xf numFmtId="3" fontId="3" fillId="0" borderId="0" xfId="1" applyNumberFormat="1" applyAlignment="1">
      <alignment vertical="top"/>
    </xf>
    <xf numFmtId="0" fontId="3" fillId="0" borderId="0" xfId="1" applyAlignment="1">
      <alignment vertical="top" wrapText="1"/>
    </xf>
    <xf numFmtId="3" fontId="3" fillId="0" borderId="0" xfId="1" applyNumberFormat="1" applyAlignment="1">
      <alignment horizontal="center" vertical="top"/>
    </xf>
    <xf numFmtId="3" fontId="7" fillId="0" borderId="0" xfId="1" applyNumberFormat="1" applyFont="1" applyAlignment="1">
      <alignment horizontal="center" vertical="top"/>
    </xf>
    <xf numFmtId="0" fontId="7" fillId="0" borderId="0" xfId="1" applyFont="1" applyAlignment="1">
      <alignment horizontal="center" vertical="top" wrapText="1"/>
    </xf>
    <xf numFmtId="0" fontId="7" fillId="0" borderId="0" xfId="1" applyFont="1" applyAlignment="1">
      <alignment horizontal="center" vertical="top"/>
    </xf>
    <xf numFmtId="164" fontId="7" fillId="0" borderId="0" xfId="1" applyNumberFormat="1" applyFont="1" applyAlignment="1">
      <alignment horizontal="center" vertical="top"/>
    </xf>
    <xf numFmtId="0" fontId="8" fillId="0" borderId="0" xfId="1" applyFont="1" applyAlignment="1">
      <alignment horizontal="center" vertical="top" wrapText="1"/>
    </xf>
    <xf numFmtId="0" fontId="9" fillId="0" borderId="0" xfId="1" applyFont="1" applyAlignment="1">
      <alignment vertical="top"/>
    </xf>
    <xf numFmtId="3" fontId="10" fillId="0" borderId="0" xfId="1" applyNumberFormat="1" applyFont="1" applyAlignment="1">
      <alignment horizontal="center" vertical="top"/>
    </xf>
    <xf numFmtId="3" fontId="11" fillId="0" borderId="0" xfId="1" applyNumberFormat="1" applyFont="1" applyAlignment="1">
      <alignment horizontal="center" vertical="top"/>
    </xf>
    <xf numFmtId="3" fontId="3" fillId="0" borderId="0" xfId="1" applyNumberFormat="1" applyAlignment="1">
      <alignment horizontal="right" vertical="top" wrapText="1"/>
    </xf>
    <xf numFmtId="3" fontId="11" fillId="0" borderId="0" xfId="1" applyNumberFormat="1" applyFont="1" applyAlignment="1">
      <alignment horizontal="right" vertical="top"/>
    </xf>
    <xf numFmtId="3" fontId="10" fillId="0" borderId="0" xfId="1" applyNumberFormat="1" applyFont="1" applyAlignment="1">
      <alignment horizontal="right" vertical="top"/>
    </xf>
    <xf numFmtId="3" fontId="8" fillId="0" borderId="0" xfId="1" applyNumberFormat="1" applyFont="1" applyAlignment="1">
      <alignment horizontal="right" vertical="top" wrapText="1"/>
    </xf>
    <xf numFmtId="164" fontId="7" fillId="0" borderId="0" xfId="1" applyNumberFormat="1" applyFont="1" applyAlignment="1">
      <alignment horizontal="right" vertical="top"/>
    </xf>
    <xf numFmtId="3" fontId="7" fillId="0" borderId="0" xfId="1" applyNumberFormat="1" applyFont="1" applyAlignment="1">
      <alignment horizontal="right" vertical="top"/>
    </xf>
    <xf numFmtId="3" fontId="3" fillId="0" borderId="0" xfId="1" applyNumberFormat="1" applyAlignment="1">
      <alignment horizontal="right" vertical="top"/>
    </xf>
    <xf numFmtId="3" fontId="4" fillId="0" borderId="0" xfId="1" applyNumberFormat="1" applyFont="1" applyAlignment="1">
      <alignment horizontal="right" vertical="center"/>
    </xf>
    <xf numFmtId="3" fontId="5" fillId="0" borderId="0" xfId="1" applyNumberFormat="1" applyFont="1" applyAlignment="1">
      <alignment horizontal="right" vertical="center" wrapText="1"/>
    </xf>
    <xf numFmtId="4" fontId="4" fillId="0" borderId="0" xfId="1" applyNumberFormat="1" applyFont="1" applyAlignment="1">
      <alignment horizontal="right"/>
    </xf>
    <xf numFmtId="1" fontId="3" fillId="0" borderId="0" xfId="1" applyNumberFormat="1" applyAlignment="1">
      <alignment horizontal="right"/>
    </xf>
    <xf numFmtId="0" fontId="3" fillId="0" borderId="0" xfId="1" applyAlignment="1">
      <alignment horizontal="right"/>
    </xf>
    <xf numFmtId="0" fontId="3" fillId="0" borderId="0" xfId="1" applyAlignment="1">
      <alignment horizontal="right" vertical="center"/>
    </xf>
    <xf numFmtId="164" fontId="7" fillId="0" borderId="0" xfId="1" applyNumberFormat="1" applyFont="1" applyAlignment="1">
      <alignment horizontal="right" vertical="center"/>
    </xf>
    <xf numFmtId="3" fontId="3" fillId="0" borderId="0" xfId="1" applyNumberFormat="1" applyAlignment="1">
      <alignment horizontal="right" vertical="center"/>
    </xf>
    <xf numFmtId="4" fontId="3" fillId="0" borderId="0" xfId="1" applyNumberFormat="1" applyAlignment="1">
      <alignment horizontal="right" vertical="center"/>
    </xf>
    <xf numFmtId="1" fontId="3" fillId="0" borderId="0" xfId="1" applyNumberFormat="1" applyAlignment="1">
      <alignment horizontal="right" vertical="center"/>
    </xf>
    <xf numFmtId="3" fontId="11" fillId="0" borderId="0" xfId="1" applyNumberFormat="1" applyFont="1" applyAlignment="1">
      <alignment horizontal="center" vertical="top"/>
    </xf>
    <xf numFmtId="3" fontId="10" fillId="0" borderId="0" xfId="1" applyNumberFormat="1" applyFont="1" applyAlignment="1">
      <alignment horizontal="center" vertical="top"/>
    </xf>
  </cellXfs>
  <cellStyles count="2">
    <cellStyle name="Normal" xfId="0" builtinId="0"/>
    <cellStyle name="Normal 2" xfId="1" xr:uid="{6BDBA88E-20CF-4AE2-998C-FE275E123A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22F494-910C-4AF6-B49E-634C48DC6191}">
  <dimension ref="A1:B21"/>
  <sheetViews>
    <sheetView tabSelected="1" workbookViewId="0"/>
  </sheetViews>
  <sheetFormatPr defaultRowHeight="14.5" x14ac:dyDescent="0.35"/>
  <cols>
    <col min="1" max="1" width="36.81640625" style="1" customWidth="1"/>
    <col min="2" max="2" width="9.08984375" style="36" bestFit="1" customWidth="1"/>
    <col min="3" max="6" width="8.7265625" style="1"/>
    <col min="7" max="7" width="8.7265625" style="1" customWidth="1"/>
    <col min="8" max="16384" width="8.7265625" style="1"/>
  </cols>
  <sheetData>
    <row r="1" spans="1:2" s="8" customFormat="1" x14ac:dyDescent="0.35">
      <c r="A1" s="8" t="s">
        <v>78</v>
      </c>
      <c r="B1" s="73"/>
    </row>
    <row r="3" spans="1:2" x14ac:dyDescent="0.35">
      <c r="A3" s="8" t="s">
        <v>61</v>
      </c>
    </row>
    <row r="4" spans="1:2" x14ac:dyDescent="0.35">
      <c r="A4" s="9"/>
    </row>
    <row r="5" spans="1:2" x14ac:dyDescent="0.35">
      <c r="A5" s="8" t="s">
        <v>42</v>
      </c>
    </row>
    <row r="6" spans="1:2" x14ac:dyDescent="0.35">
      <c r="A6" s="1" t="s">
        <v>20</v>
      </c>
      <c r="B6" s="36">
        <v>5311.31</v>
      </c>
    </row>
    <row r="7" spans="1:2" x14ac:dyDescent="0.35">
      <c r="A7" s="1" t="s">
        <v>35</v>
      </c>
      <c r="B7" s="36">
        <v>8233.26</v>
      </c>
    </row>
    <row r="8" spans="1:2" x14ac:dyDescent="0.35">
      <c r="A8" s="1" t="s">
        <v>25</v>
      </c>
      <c r="B8" s="36">
        <v>8612.57</v>
      </c>
    </row>
    <row r="9" spans="1:2" x14ac:dyDescent="0.35">
      <c r="A9" s="3" t="s">
        <v>68</v>
      </c>
      <c r="B9" s="38">
        <f>(B6+B7)-B8</f>
        <v>4932</v>
      </c>
    </row>
    <row r="10" spans="1:2" x14ac:dyDescent="0.35">
      <c r="A10" s="13"/>
      <c r="B10" s="52"/>
    </row>
    <row r="11" spans="1:2" x14ac:dyDescent="0.35">
      <c r="A11" s="68" t="s">
        <v>36</v>
      </c>
      <c r="B11" s="69"/>
    </row>
    <row r="12" spans="1:2" x14ac:dyDescent="0.35">
      <c r="A12" s="70" t="s">
        <v>64</v>
      </c>
      <c r="B12" s="69">
        <v>3243.09</v>
      </c>
    </row>
    <row r="13" spans="1:2" x14ac:dyDescent="0.35">
      <c r="A13" s="71" t="s">
        <v>1</v>
      </c>
      <c r="B13" s="69">
        <f>'Income 2020_21'!D14</f>
        <v>8038.61</v>
      </c>
    </row>
    <row r="14" spans="1:2" x14ac:dyDescent="0.35">
      <c r="A14" s="71" t="s">
        <v>0</v>
      </c>
      <c r="B14" s="69">
        <f>'Expenditure 2020_21'!E32</f>
        <v>8157.1100000000006</v>
      </c>
    </row>
    <row r="15" spans="1:2" x14ac:dyDescent="0.35">
      <c r="A15" s="72" t="s">
        <v>63</v>
      </c>
      <c r="B15" s="51">
        <f>SUM(B12:B13)-B14</f>
        <v>3124.59</v>
      </c>
    </row>
    <row r="17" spans="1:2" x14ac:dyDescent="0.35">
      <c r="A17" s="13" t="s">
        <v>62</v>
      </c>
    </row>
    <row r="18" spans="1:2" x14ac:dyDescent="0.35">
      <c r="A18" s="1" t="s">
        <v>16</v>
      </c>
      <c r="B18" s="36">
        <v>3124.59</v>
      </c>
    </row>
    <row r="19" spans="1:2" x14ac:dyDescent="0.35">
      <c r="A19" s="1" t="s">
        <v>9</v>
      </c>
      <c r="B19" s="36">
        <v>2069.0700000000002</v>
      </c>
    </row>
    <row r="20" spans="1:2" x14ac:dyDescent="0.35">
      <c r="A20" s="1" t="s">
        <v>17</v>
      </c>
      <c r="B20" s="36">
        <v>22.07</v>
      </c>
    </row>
    <row r="21" spans="1:2" s="9" customFormat="1" x14ac:dyDescent="0.35">
      <c r="A21" s="3" t="s">
        <v>69</v>
      </c>
      <c r="B21" s="38">
        <f>B18+B19+B20</f>
        <v>5215.7299999999996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48337-6076-4281-8056-286A1A4FB13C}">
  <dimension ref="A1:I25"/>
  <sheetViews>
    <sheetView workbookViewId="0">
      <selection activeCell="A12" sqref="A12"/>
    </sheetView>
  </sheetViews>
  <sheetFormatPr defaultRowHeight="14.5" x14ac:dyDescent="0.35"/>
  <cols>
    <col min="1" max="1" width="15" style="16" customWidth="1"/>
    <col min="2" max="2" width="35.54296875" customWidth="1"/>
    <col min="3" max="3" width="11.6328125" bestFit="1" customWidth="1"/>
    <col min="4" max="4" width="9.1796875" style="36" bestFit="1" customWidth="1"/>
  </cols>
  <sheetData>
    <row r="1" spans="1:9" x14ac:dyDescent="0.35">
      <c r="A1" s="8" t="s">
        <v>78</v>
      </c>
    </row>
    <row r="3" spans="1:9" x14ac:dyDescent="0.35">
      <c r="A3" s="18" t="s">
        <v>67</v>
      </c>
      <c r="E3" s="58"/>
      <c r="F3" s="59"/>
      <c r="G3" s="59"/>
      <c r="H3" s="59"/>
      <c r="I3" s="59"/>
    </row>
    <row r="4" spans="1:9" x14ac:dyDescent="0.35">
      <c r="A4" s="17"/>
    </row>
    <row r="5" spans="1:9" ht="15" thickBot="1" x14ac:dyDescent="0.4">
      <c r="A5" s="34" t="s">
        <v>3</v>
      </c>
      <c r="B5" s="11" t="s">
        <v>5</v>
      </c>
      <c r="C5" s="67" t="s">
        <v>71</v>
      </c>
      <c r="D5" s="35" t="s">
        <v>2</v>
      </c>
    </row>
    <row r="6" spans="1:9" x14ac:dyDescent="0.35">
      <c r="A6" s="16">
        <v>43928</v>
      </c>
      <c r="B6" s="1" t="s">
        <v>6</v>
      </c>
      <c r="C6" s="1" t="s">
        <v>77</v>
      </c>
      <c r="D6" s="36">
        <v>3500</v>
      </c>
    </row>
    <row r="7" spans="1:9" x14ac:dyDescent="0.35">
      <c r="A7" s="16">
        <v>43935</v>
      </c>
      <c r="B7" s="1" t="s">
        <v>37</v>
      </c>
      <c r="C7" s="1" t="s">
        <v>1</v>
      </c>
      <c r="D7" s="36">
        <v>200</v>
      </c>
    </row>
    <row r="8" spans="1:9" x14ac:dyDescent="0.35">
      <c r="A8" s="16">
        <v>43935</v>
      </c>
      <c r="B8" s="1" t="s">
        <v>38</v>
      </c>
      <c r="C8" s="1" t="s">
        <v>1</v>
      </c>
      <c r="D8" s="36">
        <v>50</v>
      </c>
    </row>
    <row r="9" spans="1:9" x14ac:dyDescent="0.35">
      <c r="A9" s="16">
        <v>44084</v>
      </c>
      <c r="B9" s="1" t="s">
        <v>11</v>
      </c>
      <c r="C9" s="1" t="s">
        <v>77</v>
      </c>
      <c r="D9" s="36">
        <v>3500</v>
      </c>
    </row>
    <row r="10" spans="1:9" x14ac:dyDescent="0.35">
      <c r="A10" s="16">
        <v>44119</v>
      </c>
      <c r="B10" s="1" t="s">
        <v>48</v>
      </c>
      <c r="C10" s="1" t="s">
        <v>1</v>
      </c>
      <c r="D10" s="36">
        <v>125</v>
      </c>
    </row>
    <row r="11" spans="1:9" x14ac:dyDescent="0.35">
      <c r="A11" s="16">
        <v>44180</v>
      </c>
      <c r="B11" s="1" t="s">
        <v>48</v>
      </c>
      <c r="C11" s="1" t="s">
        <v>1</v>
      </c>
      <c r="D11" s="36">
        <v>125</v>
      </c>
    </row>
    <row r="12" spans="1:9" x14ac:dyDescent="0.35">
      <c r="A12" s="16">
        <v>44284</v>
      </c>
      <c r="B12" s="1" t="s">
        <v>33</v>
      </c>
      <c r="C12" s="1" t="s">
        <v>1</v>
      </c>
      <c r="D12" s="36">
        <v>488.61</v>
      </c>
    </row>
    <row r="13" spans="1:9" x14ac:dyDescent="0.35">
      <c r="A13" s="16">
        <v>44284</v>
      </c>
      <c r="B13" s="1" t="s">
        <v>38</v>
      </c>
      <c r="C13" s="1" t="s">
        <v>1</v>
      </c>
      <c r="D13" s="36">
        <v>50</v>
      </c>
    </row>
    <row r="14" spans="1:9" x14ac:dyDescent="0.35">
      <c r="B14" s="50" t="s">
        <v>65</v>
      </c>
      <c r="C14" s="50"/>
      <c r="D14" s="51">
        <f>SUM(D6:D13)</f>
        <v>8038.61</v>
      </c>
    </row>
    <row r="15" spans="1:9" x14ac:dyDescent="0.35">
      <c r="B15" s="39"/>
      <c r="C15" s="39"/>
      <c r="D15" s="52"/>
    </row>
    <row r="16" spans="1:9" x14ac:dyDescent="0.35">
      <c r="B16" s="39"/>
      <c r="C16" s="39"/>
      <c r="D16" s="52"/>
    </row>
    <row r="17" spans="1:4" x14ac:dyDescent="0.35">
      <c r="B17" s="39"/>
      <c r="C17" s="39"/>
      <c r="D17" s="52"/>
    </row>
    <row r="18" spans="1:4" x14ac:dyDescent="0.35">
      <c r="B18" s="39"/>
      <c r="C18" s="39"/>
      <c r="D18" s="52"/>
    </row>
    <row r="19" spans="1:4" x14ac:dyDescent="0.35">
      <c r="B19" s="39"/>
      <c r="C19" s="39"/>
      <c r="D19" s="52"/>
    </row>
    <row r="20" spans="1:4" x14ac:dyDescent="0.35">
      <c r="A20" s="17" t="s">
        <v>32</v>
      </c>
      <c r="D20" s="53"/>
    </row>
    <row r="21" spans="1:4" x14ac:dyDescent="0.35">
      <c r="A21" s="16" t="s">
        <v>51</v>
      </c>
      <c r="B21" s="1" t="s">
        <v>39</v>
      </c>
      <c r="C21" s="1"/>
      <c r="D21" s="36">
        <v>250</v>
      </c>
    </row>
    <row r="22" spans="1:4" x14ac:dyDescent="0.35">
      <c r="B22" s="1" t="s">
        <v>24</v>
      </c>
      <c r="C22" s="1"/>
      <c r="D22" s="36">
        <v>2.31</v>
      </c>
    </row>
    <row r="23" spans="1:4" x14ac:dyDescent="0.35">
      <c r="D23" s="54">
        <f>SUM(D21:D22)</f>
        <v>252.31</v>
      </c>
    </row>
    <row r="25" spans="1:4" x14ac:dyDescent="0.35">
      <c r="B25" s="3" t="s">
        <v>34</v>
      </c>
      <c r="C25" s="3"/>
      <c r="D25" s="38">
        <f>D14+D23</f>
        <v>8290.92</v>
      </c>
    </row>
  </sheetData>
  <autoFilter ref="A5:D5" xr:uid="{57F0C507-C626-408E-AC2B-5A0E465443F1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B5244-7B24-476D-839B-810C6B53E28B}">
  <sheetPr>
    <pageSetUpPr fitToPage="1"/>
  </sheetPr>
  <dimension ref="A1:K45"/>
  <sheetViews>
    <sheetView workbookViewId="0">
      <selection activeCell="C8" sqref="C8"/>
    </sheetView>
  </sheetViews>
  <sheetFormatPr defaultRowHeight="14.5" x14ac:dyDescent="0.35"/>
  <cols>
    <col min="1" max="1" width="11.36328125" style="20" bestFit="1" customWidth="1"/>
    <col min="2" max="2" width="8.7265625" style="24"/>
    <col min="3" max="3" width="50.54296875" style="30" customWidth="1"/>
    <col min="4" max="4" width="12.54296875" style="30" bestFit="1" customWidth="1"/>
    <col min="5" max="5" width="10.1796875" style="42" bestFit="1" customWidth="1"/>
    <col min="6" max="6" width="8.7265625" style="42"/>
    <col min="7" max="7" width="16.26953125" style="29" customWidth="1"/>
    <col min="8" max="8" width="8.7265625" style="4"/>
    <col min="9" max="9" width="11.36328125" style="4" bestFit="1" customWidth="1"/>
    <col min="10" max="16384" width="8.7265625" style="4"/>
  </cols>
  <sheetData>
    <row r="1" spans="1:10" customFormat="1" x14ac:dyDescent="0.35">
      <c r="A1" s="8" t="s">
        <v>78</v>
      </c>
      <c r="D1" s="36"/>
    </row>
    <row r="2" spans="1:10" customFormat="1" x14ac:dyDescent="0.35">
      <c r="A2" s="16"/>
      <c r="D2" s="36"/>
    </row>
    <row r="3" spans="1:10" x14ac:dyDescent="0.35">
      <c r="A3" s="18" t="s">
        <v>66</v>
      </c>
      <c r="B3" s="19"/>
      <c r="D3" s="58"/>
      <c r="E3" s="59"/>
      <c r="F3" s="59"/>
      <c r="G3" s="60"/>
      <c r="H3" s="59"/>
      <c r="I3" s="59"/>
      <c r="J3" s="59"/>
    </row>
    <row r="4" spans="1:10" x14ac:dyDescent="0.35">
      <c r="A4" s="18"/>
      <c r="B4" s="19"/>
      <c r="I4" s="6"/>
    </row>
    <row r="5" spans="1:10" s="7" customFormat="1" x14ac:dyDescent="0.35">
      <c r="A5" s="55" t="s">
        <v>3</v>
      </c>
      <c r="B5" s="56" t="s">
        <v>7</v>
      </c>
      <c r="C5" s="57" t="s">
        <v>4</v>
      </c>
      <c r="D5" s="57" t="s">
        <v>71</v>
      </c>
      <c r="E5" s="65" t="s">
        <v>2</v>
      </c>
      <c r="F5" s="66" t="s">
        <v>13</v>
      </c>
      <c r="G5" s="64" t="s">
        <v>14</v>
      </c>
    </row>
    <row r="6" spans="1:10" x14ac:dyDescent="0.35">
      <c r="A6" s="20">
        <v>43965</v>
      </c>
      <c r="B6" s="22">
        <v>904</v>
      </c>
      <c r="C6" s="30" t="s">
        <v>28</v>
      </c>
      <c r="D6" s="30" t="s">
        <v>75</v>
      </c>
      <c r="E6" s="42">
        <v>238.65</v>
      </c>
      <c r="F6" s="42">
        <v>9.25</v>
      </c>
      <c r="G6" s="29" t="s">
        <v>15</v>
      </c>
    </row>
    <row r="7" spans="1:10" x14ac:dyDescent="0.35">
      <c r="A7" s="20">
        <v>43965</v>
      </c>
      <c r="B7" s="22">
        <v>905</v>
      </c>
      <c r="C7" s="30" t="s">
        <v>29</v>
      </c>
      <c r="D7" s="30" t="s">
        <v>75</v>
      </c>
      <c r="E7" s="42">
        <v>260.8</v>
      </c>
    </row>
    <row r="8" spans="1:10" x14ac:dyDescent="0.35">
      <c r="A8" s="20">
        <v>43965</v>
      </c>
      <c r="B8" s="22">
        <v>906</v>
      </c>
      <c r="C8" s="30" t="s">
        <v>43</v>
      </c>
      <c r="D8" s="30" t="s">
        <v>76</v>
      </c>
      <c r="E8" s="42">
        <v>1408</v>
      </c>
    </row>
    <row r="9" spans="1:10" x14ac:dyDescent="0.35">
      <c r="A9" s="20">
        <v>43965</v>
      </c>
      <c r="B9" s="22">
        <v>907</v>
      </c>
      <c r="C9" s="30" t="s">
        <v>26</v>
      </c>
      <c r="D9" s="30" t="s">
        <v>74</v>
      </c>
      <c r="E9" s="42">
        <v>208</v>
      </c>
    </row>
    <row r="10" spans="1:10" x14ac:dyDescent="0.35">
      <c r="A10" s="20">
        <v>43983</v>
      </c>
      <c r="B10" s="22">
        <v>908</v>
      </c>
      <c r="C10" s="30" t="s">
        <v>30</v>
      </c>
      <c r="D10" s="30" t="s">
        <v>73</v>
      </c>
      <c r="E10" s="42">
        <v>360</v>
      </c>
    </row>
    <row r="11" spans="1:10" x14ac:dyDescent="0.35">
      <c r="A11" s="20">
        <v>44025</v>
      </c>
      <c r="B11" s="23">
        <v>910</v>
      </c>
      <c r="C11" s="30" t="s">
        <v>28</v>
      </c>
      <c r="D11" s="30" t="s">
        <v>75</v>
      </c>
      <c r="E11" s="42">
        <v>42.39</v>
      </c>
      <c r="F11" s="42">
        <v>2.0099999999999998</v>
      </c>
      <c r="G11" s="29" t="s">
        <v>15</v>
      </c>
    </row>
    <row r="12" spans="1:10" x14ac:dyDescent="0.35">
      <c r="A12" s="20">
        <v>44035</v>
      </c>
      <c r="B12" s="23">
        <v>911</v>
      </c>
      <c r="C12" s="30" t="s">
        <v>27</v>
      </c>
      <c r="D12" s="30" t="s">
        <v>75</v>
      </c>
      <c r="E12" s="42">
        <v>239.6</v>
      </c>
    </row>
    <row r="13" spans="1:10" x14ac:dyDescent="0.35">
      <c r="A13" s="20">
        <v>44081</v>
      </c>
      <c r="B13" s="24">
        <v>912</v>
      </c>
      <c r="C13" s="30" t="s">
        <v>45</v>
      </c>
      <c r="D13" s="30" t="s">
        <v>73</v>
      </c>
      <c r="E13" s="42">
        <v>400</v>
      </c>
      <c r="I13" s="15"/>
    </row>
    <row r="14" spans="1:10" x14ac:dyDescent="0.35">
      <c r="A14" s="25">
        <v>44096</v>
      </c>
      <c r="B14" s="24">
        <v>913</v>
      </c>
      <c r="C14" s="30" t="s">
        <v>8</v>
      </c>
      <c r="D14" s="30" t="s">
        <v>73</v>
      </c>
      <c r="E14" s="42">
        <v>360</v>
      </c>
      <c r="F14" s="43"/>
      <c r="I14" s="14"/>
    </row>
    <row r="15" spans="1:10" x14ac:dyDescent="0.35">
      <c r="A15" s="20">
        <v>44099</v>
      </c>
      <c r="B15" s="23" t="s">
        <v>58</v>
      </c>
      <c r="C15" s="30" t="s">
        <v>47</v>
      </c>
      <c r="D15" s="30" t="s">
        <v>75</v>
      </c>
      <c r="E15" s="42">
        <v>35</v>
      </c>
    </row>
    <row r="16" spans="1:10" x14ac:dyDescent="0.35">
      <c r="A16" s="20">
        <v>44104</v>
      </c>
      <c r="B16" s="24">
        <v>914</v>
      </c>
      <c r="C16" s="21" t="s">
        <v>44</v>
      </c>
      <c r="D16" s="21" t="s">
        <v>76</v>
      </c>
      <c r="E16" s="42">
        <v>1020.25</v>
      </c>
    </row>
    <row r="17" spans="1:11" x14ac:dyDescent="0.35">
      <c r="A17" s="20">
        <v>44104</v>
      </c>
      <c r="B17" s="24">
        <v>915</v>
      </c>
      <c r="C17" s="21" t="s">
        <v>40</v>
      </c>
      <c r="D17" s="21" t="s">
        <v>73</v>
      </c>
      <c r="E17" s="42">
        <v>55.69</v>
      </c>
      <c r="F17" s="44">
        <v>9.2799999999999994</v>
      </c>
      <c r="G17" s="29" t="s">
        <v>41</v>
      </c>
    </row>
    <row r="18" spans="1:11" x14ac:dyDescent="0.35">
      <c r="A18" s="20">
        <v>44104</v>
      </c>
      <c r="B18" s="24">
        <v>916</v>
      </c>
      <c r="C18" s="21" t="s">
        <v>46</v>
      </c>
      <c r="D18" s="21" t="s">
        <v>74</v>
      </c>
      <c r="E18" s="42">
        <v>98.6</v>
      </c>
    </row>
    <row r="19" spans="1:11" x14ac:dyDescent="0.35">
      <c r="A19" s="20">
        <v>44131</v>
      </c>
      <c r="B19" s="24">
        <v>917</v>
      </c>
      <c r="C19" s="30" t="s">
        <v>28</v>
      </c>
      <c r="D19" s="30" t="s">
        <v>75</v>
      </c>
      <c r="E19" s="42">
        <v>45.47</v>
      </c>
      <c r="F19" s="42">
        <v>2.16</v>
      </c>
    </row>
    <row r="20" spans="1:11" x14ac:dyDescent="0.35">
      <c r="A20" s="20">
        <v>44172</v>
      </c>
      <c r="B20" s="24">
        <v>918</v>
      </c>
      <c r="C20" s="30" t="s">
        <v>18</v>
      </c>
      <c r="D20" s="30" t="s">
        <v>72</v>
      </c>
      <c r="E20" s="42">
        <v>220</v>
      </c>
    </row>
    <row r="21" spans="1:11" x14ac:dyDescent="0.35">
      <c r="A21" s="20">
        <v>44172</v>
      </c>
      <c r="B21" s="24">
        <v>919</v>
      </c>
      <c r="C21" s="30" t="s">
        <v>56</v>
      </c>
      <c r="D21" s="30" t="s">
        <v>72</v>
      </c>
      <c r="E21" s="42">
        <v>200</v>
      </c>
    </row>
    <row r="22" spans="1:11" x14ac:dyDescent="0.35">
      <c r="A22" s="20">
        <v>44172</v>
      </c>
      <c r="B22" s="24">
        <v>920</v>
      </c>
      <c r="C22" s="30" t="s">
        <v>57</v>
      </c>
      <c r="D22" s="30" t="s">
        <v>72</v>
      </c>
      <c r="E22" s="42">
        <v>200</v>
      </c>
    </row>
    <row r="23" spans="1:11" x14ac:dyDescent="0.35">
      <c r="A23" s="20">
        <v>44187</v>
      </c>
      <c r="B23" s="24">
        <v>921</v>
      </c>
      <c r="C23" s="30" t="s">
        <v>50</v>
      </c>
      <c r="D23" s="30" t="s">
        <v>73</v>
      </c>
      <c r="E23" s="42">
        <v>55.69</v>
      </c>
    </row>
    <row r="24" spans="1:11" x14ac:dyDescent="0.35">
      <c r="A24" s="20">
        <v>44214</v>
      </c>
      <c r="B24" s="24">
        <v>922</v>
      </c>
      <c r="C24" s="30" t="s">
        <v>19</v>
      </c>
      <c r="D24" s="30" t="s">
        <v>75</v>
      </c>
      <c r="E24" s="42">
        <v>32.33</v>
      </c>
      <c r="F24" s="42">
        <v>5.39</v>
      </c>
    </row>
    <row r="25" spans="1:11" x14ac:dyDescent="0.35">
      <c r="A25" s="20">
        <v>44214</v>
      </c>
      <c r="B25" s="24">
        <v>923</v>
      </c>
      <c r="C25" s="30" t="s">
        <v>28</v>
      </c>
      <c r="D25" s="30" t="s">
        <v>75</v>
      </c>
      <c r="E25" s="42">
        <v>158.81</v>
      </c>
      <c r="F25" s="42">
        <v>5.61</v>
      </c>
    </row>
    <row r="26" spans="1:11" x14ac:dyDescent="0.35">
      <c r="A26" s="20">
        <v>44223</v>
      </c>
      <c r="B26" s="24">
        <v>924</v>
      </c>
      <c r="C26" s="30" t="s">
        <v>53</v>
      </c>
      <c r="D26" s="30" t="s">
        <v>73</v>
      </c>
      <c r="E26" s="42">
        <v>270</v>
      </c>
    </row>
    <row r="27" spans="1:11" x14ac:dyDescent="0.35">
      <c r="A27" s="20">
        <v>44259</v>
      </c>
      <c r="B27" s="24">
        <v>925</v>
      </c>
      <c r="C27" s="30" t="s">
        <v>52</v>
      </c>
      <c r="D27" s="30" t="s">
        <v>73</v>
      </c>
      <c r="E27" s="42">
        <v>37.130000000000003</v>
      </c>
      <c r="F27" s="42">
        <v>6.19</v>
      </c>
    </row>
    <row r="28" spans="1:11" x14ac:dyDescent="0.35">
      <c r="A28" s="20">
        <v>44271</v>
      </c>
      <c r="B28" s="24">
        <v>926</v>
      </c>
      <c r="C28" s="30" t="s">
        <v>10</v>
      </c>
      <c r="D28" s="30" t="s">
        <v>75</v>
      </c>
      <c r="E28" s="42">
        <v>977.22</v>
      </c>
    </row>
    <row r="29" spans="1:11" x14ac:dyDescent="0.35">
      <c r="A29" s="20">
        <v>44274</v>
      </c>
      <c r="B29" s="24">
        <v>927</v>
      </c>
      <c r="C29" s="30" t="s">
        <v>54</v>
      </c>
      <c r="D29" s="30" t="s">
        <v>76</v>
      </c>
      <c r="E29" s="42">
        <v>259.98</v>
      </c>
      <c r="F29" s="42">
        <v>11.33</v>
      </c>
    </row>
    <row r="30" spans="1:11" x14ac:dyDescent="0.35">
      <c r="A30" s="20">
        <v>44274</v>
      </c>
      <c r="B30" s="24">
        <v>928</v>
      </c>
      <c r="C30" s="30" t="s">
        <v>55</v>
      </c>
      <c r="D30" s="30" t="s">
        <v>76</v>
      </c>
      <c r="E30" s="42">
        <v>973.5</v>
      </c>
    </row>
    <row r="32" spans="1:11" s="7" customFormat="1" x14ac:dyDescent="0.35">
      <c r="A32" s="26"/>
      <c r="B32" s="19"/>
      <c r="C32" s="48" t="s">
        <v>70</v>
      </c>
      <c r="D32" s="48"/>
      <c r="E32" s="49">
        <f>SUM(E6:E31)</f>
        <v>8157.1100000000006</v>
      </c>
      <c r="F32" s="49">
        <f>SUM(F6:F31)</f>
        <v>51.22</v>
      </c>
      <c r="G32" s="61"/>
      <c r="K32" s="37"/>
    </row>
    <row r="33" spans="1:11" x14ac:dyDescent="0.35">
      <c r="E33" s="43"/>
      <c r="F33" s="43"/>
      <c r="K33" s="12"/>
    </row>
    <row r="34" spans="1:11" x14ac:dyDescent="0.35">
      <c r="A34" s="18" t="s">
        <v>25</v>
      </c>
      <c r="B34" s="19"/>
      <c r="I34" s="6"/>
    </row>
    <row r="35" spans="1:11" x14ac:dyDescent="0.35">
      <c r="A35" s="25" t="s">
        <v>3</v>
      </c>
      <c r="B35" s="21"/>
      <c r="C35" s="31"/>
      <c r="D35" s="31"/>
      <c r="E35" s="43"/>
      <c r="I35" s="5"/>
    </row>
    <row r="36" spans="1:11" s="5" customFormat="1" x14ac:dyDescent="0.35">
      <c r="A36" s="25">
        <v>44256</v>
      </c>
      <c r="B36" s="24"/>
      <c r="C36" s="30" t="s">
        <v>49</v>
      </c>
      <c r="D36" s="30"/>
      <c r="E36" s="43">
        <v>180</v>
      </c>
      <c r="F36" s="42"/>
      <c r="G36" s="29"/>
      <c r="H36" s="4"/>
      <c r="I36" s="10"/>
    </row>
    <row r="37" spans="1:11" x14ac:dyDescent="0.35">
      <c r="A37" s="25"/>
      <c r="B37" s="21"/>
      <c r="C37" s="31"/>
      <c r="D37" s="31"/>
      <c r="E37" s="46">
        <f>SUM(E36:E36)</f>
        <v>180</v>
      </c>
      <c r="F37" s="43"/>
      <c r="G37" s="62"/>
      <c r="I37" s="5"/>
    </row>
    <row r="38" spans="1:11" x14ac:dyDescent="0.35">
      <c r="A38" s="26" t="s">
        <v>12</v>
      </c>
      <c r="F38" s="43"/>
      <c r="G38" s="62"/>
      <c r="H38" s="5"/>
      <c r="I38" s="7"/>
    </row>
    <row r="39" spans="1:11" x14ac:dyDescent="0.35">
      <c r="A39" s="33" t="s">
        <v>60</v>
      </c>
      <c r="C39" s="30" t="s">
        <v>60</v>
      </c>
      <c r="E39" s="42">
        <v>0</v>
      </c>
      <c r="F39" s="43"/>
      <c r="G39" s="62"/>
      <c r="H39" s="5"/>
      <c r="I39" s="7"/>
    </row>
    <row r="40" spans="1:11" x14ac:dyDescent="0.35">
      <c r="E40" s="46">
        <v>0</v>
      </c>
    </row>
    <row r="42" spans="1:11" x14ac:dyDescent="0.35">
      <c r="A42" s="27"/>
      <c r="B42" s="28"/>
      <c r="C42" s="32" t="s">
        <v>31</v>
      </c>
      <c r="D42" s="32"/>
      <c r="E42" s="45">
        <f>SUM(E40+E37+E32)</f>
        <v>8337.11</v>
      </c>
      <c r="I42" s="6"/>
    </row>
    <row r="45" spans="1:11" x14ac:dyDescent="0.35">
      <c r="C45" s="29" t="s">
        <v>59</v>
      </c>
      <c r="D45" s="29"/>
      <c r="E45" s="47"/>
      <c r="F45" s="47"/>
      <c r="G45" s="63"/>
    </row>
  </sheetData>
  <autoFilter ref="A5:G5" xr:uid="{78D5895E-1B86-410B-9C90-40EA59D39A0D}"/>
  <pageMargins left="0.25" right="0.25" top="0.75" bottom="0.75" header="0.3" footer="0.3"/>
  <pageSetup paperSize="9" scale="94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C6021-0AE7-4FB6-A429-B89F38B577E8}">
  <dimension ref="A1:F14"/>
  <sheetViews>
    <sheetView workbookViewId="0">
      <selection activeCell="A11" sqref="A11"/>
    </sheetView>
  </sheetViews>
  <sheetFormatPr defaultRowHeight="14.5" x14ac:dyDescent="0.35"/>
  <cols>
    <col min="1" max="1" width="20.54296875" customWidth="1"/>
    <col min="2" max="2" width="32.54296875" customWidth="1"/>
    <col min="3" max="3" width="11.81640625" style="40" customWidth="1"/>
  </cols>
  <sheetData>
    <row r="1" spans="1:6" x14ac:dyDescent="0.35">
      <c r="A1" s="8" t="s">
        <v>78</v>
      </c>
    </row>
    <row r="3" spans="1:6" x14ac:dyDescent="0.35">
      <c r="A3" s="8" t="s">
        <v>17</v>
      </c>
      <c r="B3" s="1"/>
    </row>
    <row r="4" spans="1:6" x14ac:dyDescent="0.35">
      <c r="A4" s="1"/>
      <c r="B4" s="1"/>
      <c r="C4" s="40" t="s">
        <v>2</v>
      </c>
    </row>
    <row r="5" spans="1:6" x14ac:dyDescent="0.35">
      <c r="A5" s="1" t="s">
        <v>20</v>
      </c>
      <c r="B5" s="1"/>
      <c r="C5" s="40">
        <v>77.069999999999993</v>
      </c>
    </row>
    <row r="6" spans="1:6" x14ac:dyDescent="0.35">
      <c r="A6" s="1"/>
      <c r="B6" s="1"/>
    </row>
    <row r="7" spans="1:6" x14ac:dyDescent="0.35">
      <c r="A7" s="1" t="s">
        <v>21</v>
      </c>
      <c r="B7" s="1"/>
    </row>
    <row r="8" spans="1:6" x14ac:dyDescent="0.35">
      <c r="A8" s="1"/>
      <c r="B8" s="1"/>
    </row>
    <row r="9" spans="1:6" x14ac:dyDescent="0.35">
      <c r="A9" s="1" t="s">
        <v>0</v>
      </c>
      <c r="B9" s="1"/>
    </row>
    <row r="10" spans="1:6" x14ac:dyDescent="0.35">
      <c r="A10" s="16">
        <v>43983</v>
      </c>
      <c r="B10" s="1" t="s">
        <v>22</v>
      </c>
      <c r="C10" s="40">
        <v>45</v>
      </c>
    </row>
    <row r="11" spans="1:6" x14ac:dyDescent="0.35">
      <c r="A11" s="16">
        <v>44081</v>
      </c>
      <c r="B11" s="1" t="s">
        <v>22</v>
      </c>
      <c r="C11" s="40">
        <v>10</v>
      </c>
    </row>
    <row r="12" spans="1:6" x14ac:dyDescent="0.35">
      <c r="A12" s="2" t="s">
        <v>23</v>
      </c>
      <c r="B12" s="2"/>
      <c r="C12" s="41">
        <f>C5-(C10+C11)</f>
        <v>22.069999999999993</v>
      </c>
    </row>
    <row r="14" spans="1:6" x14ac:dyDescent="0.35">
      <c r="F14" s="1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631DF-52BB-4478-B1DF-09FC27AC2AFD}">
  <sheetPr>
    <pageSetUpPr fitToPage="1"/>
  </sheetPr>
  <dimension ref="A1:O33"/>
  <sheetViews>
    <sheetView zoomScale="103" zoomScaleNormal="103" workbookViewId="0">
      <selection activeCell="C1" sqref="C1"/>
    </sheetView>
  </sheetViews>
  <sheetFormatPr defaultColWidth="11.54296875" defaultRowHeight="12.5" x14ac:dyDescent="0.25"/>
  <cols>
    <col min="1" max="1" width="11.54296875" style="74"/>
    <col min="2" max="2" width="25.81640625" style="74" customWidth="1"/>
    <col min="3" max="5" width="11.54296875" style="74"/>
    <col min="6" max="6" width="35.81640625" style="74" bestFit="1" customWidth="1"/>
    <col min="7" max="13" width="0" style="74" hidden="1" customWidth="1"/>
    <col min="14" max="14" width="11.54296875" style="113"/>
    <col min="15" max="15" width="11.54296875" style="114"/>
    <col min="16" max="16384" width="11.54296875" style="74"/>
  </cols>
  <sheetData>
    <row r="1" spans="1:15" x14ac:dyDescent="0.25">
      <c r="A1" s="82"/>
      <c r="B1" s="92"/>
      <c r="C1" s="91"/>
      <c r="D1" s="91"/>
      <c r="E1" s="93"/>
      <c r="F1" s="92"/>
      <c r="G1" s="92"/>
      <c r="H1" s="92"/>
      <c r="I1" s="92"/>
      <c r="J1" s="92"/>
      <c r="K1" s="92"/>
      <c r="L1" s="92"/>
      <c r="M1" s="92"/>
      <c r="N1" s="102"/>
    </row>
    <row r="2" spans="1:15" ht="18" x14ac:dyDescent="0.25">
      <c r="A2" s="119" t="s">
        <v>102</v>
      </c>
      <c r="B2" s="119"/>
      <c r="C2" s="119"/>
      <c r="D2" s="119"/>
      <c r="E2" s="119"/>
      <c r="F2" s="119"/>
      <c r="G2" s="101"/>
      <c r="H2" s="101"/>
      <c r="I2" s="101"/>
      <c r="J2" s="101"/>
      <c r="K2" s="101"/>
      <c r="L2" s="101"/>
      <c r="M2" s="101"/>
      <c r="N2" s="103"/>
    </row>
    <row r="3" spans="1:15" ht="18" x14ac:dyDescent="0.25">
      <c r="A3" s="119" t="s">
        <v>101</v>
      </c>
      <c r="B3" s="119"/>
      <c r="C3" s="119"/>
      <c r="D3" s="119"/>
      <c r="E3" s="119"/>
      <c r="F3" s="119"/>
      <c r="G3" s="101"/>
      <c r="H3" s="101"/>
      <c r="I3" s="101"/>
      <c r="J3" s="101"/>
      <c r="K3" s="101"/>
      <c r="L3" s="101"/>
      <c r="M3" s="101"/>
      <c r="N3" s="103"/>
    </row>
    <row r="4" spans="1:15" ht="15.5" x14ac:dyDescent="0.25">
      <c r="A4" s="120" t="s">
        <v>100</v>
      </c>
      <c r="B4" s="120"/>
      <c r="C4" s="120"/>
      <c r="D4" s="120"/>
      <c r="E4" s="120"/>
      <c r="F4" s="120"/>
      <c r="G4" s="100"/>
      <c r="H4" s="100"/>
      <c r="I4" s="100"/>
      <c r="J4" s="100"/>
      <c r="K4" s="100"/>
      <c r="L4" s="100"/>
      <c r="M4" s="100"/>
      <c r="N4" s="104"/>
    </row>
    <row r="5" spans="1:15" ht="15.5" x14ac:dyDescent="0.25">
      <c r="A5" s="120" t="s">
        <v>99</v>
      </c>
      <c r="B5" s="120"/>
      <c r="C5" s="120"/>
      <c r="D5" s="120"/>
      <c r="E5" s="120"/>
      <c r="F5" s="120"/>
      <c r="G5" s="100"/>
      <c r="H5" s="100"/>
      <c r="I5" s="100"/>
      <c r="J5" s="100"/>
      <c r="K5" s="100"/>
      <c r="L5" s="100"/>
      <c r="M5" s="100"/>
      <c r="N5" s="104"/>
    </row>
    <row r="6" spans="1:15" x14ac:dyDescent="0.25">
      <c r="A6" s="82"/>
      <c r="B6" s="92"/>
      <c r="C6" s="91"/>
      <c r="D6" s="91"/>
      <c r="E6" s="93"/>
      <c r="F6" s="92"/>
      <c r="G6" s="92"/>
      <c r="H6" s="92"/>
      <c r="I6" s="92"/>
      <c r="J6" s="92"/>
      <c r="K6" s="92"/>
      <c r="L6" s="92"/>
      <c r="M6" s="92"/>
      <c r="N6" s="102"/>
    </row>
    <row r="7" spans="1:15" ht="14" x14ac:dyDescent="0.25">
      <c r="A7" s="99" t="s">
        <v>98</v>
      </c>
      <c r="B7" s="92"/>
      <c r="C7" s="91"/>
      <c r="D7" s="91"/>
      <c r="E7" s="93"/>
      <c r="F7" s="98"/>
      <c r="G7" s="98"/>
      <c r="H7" s="98"/>
      <c r="I7" s="98"/>
      <c r="J7" s="98"/>
      <c r="K7" s="98"/>
      <c r="L7" s="98"/>
      <c r="M7" s="98"/>
      <c r="N7" s="105"/>
    </row>
    <row r="8" spans="1:15" x14ac:dyDescent="0.25">
      <c r="A8" s="82"/>
      <c r="B8" s="92"/>
      <c r="C8" s="91"/>
      <c r="D8" s="91"/>
      <c r="E8" s="93"/>
      <c r="F8" s="92"/>
      <c r="G8" s="92"/>
      <c r="H8" s="92"/>
      <c r="I8" s="92"/>
      <c r="J8" s="92"/>
      <c r="K8" s="92"/>
      <c r="L8" s="92"/>
      <c r="M8" s="92"/>
      <c r="N8" s="102"/>
    </row>
    <row r="9" spans="1:15" ht="13" x14ac:dyDescent="0.25">
      <c r="A9" s="96" t="s">
        <v>97</v>
      </c>
      <c r="B9" s="95" t="s">
        <v>96</v>
      </c>
      <c r="C9" s="97">
        <v>43921</v>
      </c>
      <c r="D9" s="97">
        <v>44286</v>
      </c>
      <c r="E9" s="94" t="s">
        <v>95</v>
      </c>
      <c r="F9" s="95" t="s">
        <v>94</v>
      </c>
      <c r="G9" s="97">
        <v>43555</v>
      </c>
      <c r="H9" s="97">
        <v>43190</v>
      </c>
      <c r="I9" s="97">
        <v>42825</v>
      </c>
      <c r="J9" s="97">
        <v>42460</v>
      </c>
      <c r="K9" s="97">
        <v>42094</v>
      </c>
      <c r="L9" s="97">
        <v>41729</v>
      </c>
      <c r="M9" s="97">
        <v>41364</v>
      </c>
      <c r="N9" s="106"/>
      <c r="O9" s="115"/>
    </row>
    <row r="10" spans="1:15" ht="13" x14ac:dyDescent="0.25">
      <c r="A10" s="96" t="s">
        <v>93</v>
      </c>
      <c r="B10" s="95"/>
      <c r="C10" s="94" t="s">
        <v>91</v>
      </c>
      <c r="D10" s="94" t="s">
        <v>91</v>
      </c>
      <c r="E10" s="94" t="s">
        <v>92</v>
      </c>
      <c r="F10" s="95"/>
      <c r="G10" s="94" t="s">
        <v>91</v>
      </c>
      <c r="H10" s="94" t="s">
        <v>91</v>
      </c>
      <c r="I10" s="94" t="s">
        <v>91</v>
      </c>
      <c r="J10" s="94" t="s">
        <v>91</v>
      </c>
      <c r="K10" s="94" t="s">
        <v>91</v>
      </c>
      <c r="L10" s="94" t="s">
        <v>91</v>
      </c>
      <c r="M10" s="94" t="s">
        <v>91</v>
      </c>
      <c r="N10" s="107"/>
      <c r="O10" s="116"/>
    </row>
    <row r="11" spans="1:15" x14ac:dyDescent="0.25">
      <c r="A11" s="82"/>
      <c r="B11" s="92"/>
      <c r="C11" s="91"/>
      <c r="D11" s="91"/>
      <c r="E11" s="93"/>
      <c r="F11" s="92"/>
      <c r="G11" s="91"/>
      <c r="H11" s="91"/>
      <c r="I11" s="91"/>
      <c r="J11" s="91"/>
      <c r="K11" s="91"/>
      <c r="L11" s="91"/>
      <c r="M11" s="91"/>
      <c r="N11" s="108"/>
      <c r="O11" s="116"/>
    </row>
    <row r="12" spans="1:15" ht="14.5" x14ac:dyDescent="0.25">
      <c r="A12" s="86">
        <v>1</v>
      </c>
      <c r="B12" s="85" t="s">
        <v>90</v>
      </c>
      <c r="C12" s="83">
        <v>4511</v>
      </c>
      <c r="D12" s="83">
        <f>+C24</f>
        <v>5388</v>
      </c>
      <c r="E12" s="84">
        <f>(+D12-C12)/D12</f>
        <v>0.1627691165553081</v>
      </c>
      <c r="F12" s="78"/>
      <c r="G12" s="83">
        <f t="shared" ref="G12:L12" si="0">+H24</f>
        <v>10853.110000000002</v>
      </c>
      <c r="H12" s="83">
        <f t="shared" si="0"/>
        <v>8565.2799999999988</v>
      </c>
      <c r="I12" s="83">
        <f t="shared" si="0"/>
        <v>4163.16</v>
      </c>
      <c r="J12" s="83">
        <f t="shared" si="0"/>
        <v>4676.7700000000004</v>
      </c>
      <c r="K12" s="83">
        <f t="shared" si="0"/>
        <v>2511.7700000000004</v>
      </c>
      <c r="L12" s="83">
        <f t="shared" si="0"/>
        <v>8625.77</v>
      </c>
      <c r="M12" s="83">
        <v>7531.27</v>
      </c>
      <c r="N12" s="109"/>
      <c r="O12" s="116"/>
    </row>
    <row r="13" spans="1:15" ht="14.5" x14ac:dyDescent="0.25">
      <c r="A13" s="82"/>
      <c r="B13" s="85"/>
      <c r="C13" s="83"/>
      <c r="D13" s="83"/>
      <c r="E13" s="83"/>
      <c r="F13" s="78"/>
      <c r="G13" s="83"/>
      <c r="H13" s="83"/>
      <c r="I13" s="83"/>
      <c r="J13" s="83"/>
      <c r="K13" s="83"/>
      <c r="L13" s="83"/>
      <c r="M13" s="83"/>
      <c r="N13" s="109"/>
      <c r="O13" s="116"/>
    </row>
    <row r="14" spans="1:15" ht="14.5" x14ac:dyDescent="0.25">
      <c r="A14" s="86">
        <v>2</v>
      </c>
      <c r="B14" s="85" t="s">
        <v>89</v>
      </c>
      <c r="C14" s="83">
        <v>7000</v>
      </c>
      <c r="D14" s="83">
        <v>7000</v>
      </c>
      <c r="E14" s="84">
        <f>(+D14-C14)/D14</f>
        <v>0</v>
      </c>
      <c r="F14" s="87"/>
      <c r="G14" s="83">
        <v>9900</v>
      </c>
      <c r="H14" s="83">
        <v>10000.4</v>
      </c>
      <c r="I14" s="83">
        <v>10000</v>
      </c>
      <c r="J14" s="83">
        <v>10000</v>
      </c>
      <c r="K14" s="83">
        <v>10000</v>
      </c>
      <c r="L14" s="83">
        <v>9000</v>
      </c>
      <c r="M14" s="83">
        <v>8000</v>
      </c>
      <c r="N14" s="109"/>
      <c r="O14" s="116"/>
    </row>
    <row r="15" spans="1:15" ht="14.5" x14ac:dyDescent="0.25">
      <c r="A15" s="82"/>
      <c r="B15" s="85"/>
      <c r="C15" s="83"/>
      <c r="D15" s="83"/>
      <c r="E15" s="84"/>
      <c r="F15" s="78"/>
      <c r="G15" s="83"/>
      <c r="H15" s="83"/>
      <c r="I15" s="83"/>
      <c r="J15" s="83"/>
      <c r="K15" s="83"/>
      <c r="L15" s="83"/>
      <c r="M15" s="83"/>
      <c r="N15" s="109"/>
      <c r="O15" s="116"/>
    </row>
    <row r="16" spans="1:15" ht="58" x14ac:dyDescent="0.25">
      <c r="A16" s="86">
        <v>3</v>
      </c>
      <c r="B16" s="85" t="s">
        <v>88</v>
      </c>
      <c r="C16" s="83">
        <v>2855</v>
      </c>
      <c r="D16" s="83">
        <v>1039</v>
      </c>
      <c r="E16" s="84">
        <f>(+D16-C16)/D16</f>
        <v>-1.7478344562078922</v>
      </c>
      <c r="F16" s="87" t="s">
        <v>87</v>
      </c>
      <c r="G16" s="83">
        <v>2570</v>
      </c>
      <c r="H16" s="83">
        <v>1218.79</v>
      </c>
      <c r="I16" s="83">
        <v>560.32000000000005</v>
      </c>
      <c r="J16" s="83">
        <v>4.3899999999999997</v>
      </c>
      <c r="K16" s="83">
        <v>1600</v>
      </c>
      <c r="L16" s="83">
        <f>12365-L14</f>
        <v>3365</v>
      </c>
      <c r="M16" s="83">
        <v>1600</v>
      </c>
      <c r="N16" s="109"/>
      <c r="O16" s="116"/>
    </row>
    <row r="17" spans="1:15" ht="14.5" x14ac:dyDescent="0.25">
      <c r="A17" s="82"/>
      <c r="B17" s="85"/>
      <c r="C17" s="83"/>
      <c r="D17" s="83"/>
      <c r="E17" s="84"/>
      <c r="F17" s="78"/>
      <c r="G17" s="83"/>
      <c r="H17" s="83"/>
      <c r="I17" s="83"/>
      <c r="J17" s="83"/>
      <c r="K17" s="83"/>
      <c r="L17" s="83"/>
      <c r="M17" s="83"/>
      <c r="N17" s="109"/>
      <c r="O17" s="116"/>
    </row>
    <row r="18" spans="1:15" ht="29" x14ac:dyDescent="0.25">
      <c r="A18" s="86">
        <v>4</v>
      </c>
      <c r="B18" s="85" t="s">
        <v>86</v>
      </c>
      <c r="C18" s="83">
        <v>2963</v>
      </c>
      <c r="D18" s="83">
        <v>3662</v>
      </c>
      <c r="E18" s="84">
        <f>(+D18-C18)/D18</f>
        <v>0.1908793009284544</v>
      </c>
      <c r="F18" s="87" t="s">
        <v>103</v>
      </c>
      <c r="G18" s="83">
        <v>4240</v>
      </c>
      <c r="H18" s="83">
        <v>4240</v>
      </c>
      <c r="I18" s="83">
        <v>4000</v>
      </c>
      <c r="J18" s="83">
        <v>4000</v>
      </c>
      <c r="K18" s="83">
        <v>4000</v>
      </c>
      <c r="L18" s="83">
        <v>4000</v>
      </c>
      <c r="M18" s="83">
        <v>3875.54</v>
      </c>
      <c r="N18" s="109"/>
      <c r="O18" s="116"/>
    </row>
    <row r="19" spans="1:15" ht="14.5" x14ac:dyDescent="0.25">
      <c r="A19" s="82"/>
      <c r="B19" s="81"/>
      <c r="C19" s="83"/>
      <c r="D19" s="83"/>
      <c r="E19" s="84"/>
      <c r="F19" s="78"/>
      <c r="G19" s="83"/>
      <c r="H19" s="83"/>
      <c r="I19" s="83"/>
      <c r="J19" s="83"/>
      <c r="K19" s="83"/>
      <c r="L19" s="83"/>
      <c r="M19" s="83"/>
      <c r="N19" s="109"/>
      <c r="O19" s="116"/>
    </row>
    <row r="20" spans="1:15" ht="14.5" x14ac:dyDescent="0.25">
      <c r="A20" s="86">
        <v>5</v>
      </c>
      <c r="B20" s="90" t="s">
        <v>85</v>
      </c>
      <c r="C20" s="83">
        <v>0</v>
      </c>
      <c r="D20" s="83">
        <v>0</v>
      </c>
      <c r="E20" s="84"/>
      <c r="F20" s="78"/>
      <c r="G20" s="83">
        <v>0</v>
      </c>
      <c r="H20" s="83">
        <v>0.49</v>
      </c>
      <c r="I20" s="83">
        <v>0</v>
      </c>
      <c r="J20" s="83">
        <v>0</v>
      </c>
      <c r="K20" s="83">
        <v>0</v>
      </c>
      <c r="L20" s="83">
        <v>0</v>
      </c>
      <c r="M20" s="83">
        <v>0</v>
      </c>
      <c r="N20" s="109"/>
      <c r="O20" s="116"/>
    </row>
    <row r="21" spans="1:15" ht="14.5" x14ac:dyDescent="0.25">
      <c r="A21" s="82"/>
      <c r="B21" s="88"/>
      <c r="C21" s="83"/>
      <c r="D21" s="83"/>
      <c r="E21" s="84"/>
      <c r="F21" s="78"/>
      <c r="G21" s="83"/>
      <c r="H21" s="83"/>
      <c r="I21" s="83"/>
      <c r="J21" s="83"/>
      <c r="K21" s="83"/>
      <c r="L21" s="83"/>
      <c r="M21" s="83"/>
      <c r="N21" s="109"/>
      <c r="O21" s="116"/>
    </row>
    <row r="22" spans="1:15" ht="14.5" x14ac:dyDescent="0.25">
      <c r="A22" s="86">
        <v>6</v>
      </c>
      <c r="B22" s="89" t="s">
        <v>84</v>
      </c>
      <c r="C22" s="83">
        <v>6015</v>
      </c>
      <c r="D22" s="83">
        <v>4550</v>
      </c>
      <c r="E22" s="84">
        <f>(+D22-C22)/D22</f>
        <v>-0.321978021978022</v>
      </c>
      <c r="F22" s="87"/>
      <c r="G22" s="83">
        <v>6580.02</v>
      </c>
      <c r="H22" s="83">
        <v>4690.87</v>
      </c>
      <c r="I22" s="83">
        <v>2158.1999999999998</v>
      </c>
      <c r="J22" s="83">
        <f>10518-J18</f>
        <v>6518</v>
      </c>
      <c r="K22" s="83">
        <f>9435-K18</f>
        <v>5435</v>
      </c>
      <c r="L22" s="83">
        <f>18479-L18</f>
        <v>14479</v>
      </c>
      <c r="M22" s="83">
        <f>8505.5-M18</f>
        <v>4629.96</v>
      </c>
      <c r="N22" s="109"/>
      <c r="O22" s="116"/>
    </row>
    <row r="23" spans="1:15" ht="14.5" x14ac:dyDescent="0.25">
      <c r="A23" s="82"/>
      <c r="B23" s="88"/>
      <c r="C23" s="83"/>
      <c r="D23" s="83"/>
      <c r="E23" s="84"/>
      <c r="F23" s="78"/>
      <c r="G23" s="83"/>
      <c r="H23" s="83"/>
      <c r="I23" s="83"/>
      <c r="J23" s="83"/>
      <c r="K23" s="83"/>
      <c r="L23" s="83"/>
      <c r="M23" s="83"/>
      <c r="N23" s="109"/>
      <c r="O23" s="116"/>
    </row>
    <row r="24" spans="1:15" ht="31" customHeight="1" x14ac:dyDescent="0.25">
      <c r="A24" s="86">
        <v>7</v>
      </c>
      <c r="B24" s="85" t="s">
        <v>83</v>
      </c>
      <c r="C24" s="83">
        <f>C12+C14+C16-C18-C22-C20</f>
        <v>5388</v>
      </c>
      <c r="D24" s="83">
        <v>5216</v>
      </c>
      <c r="E24" s="84">
        <f>(+D24-C24)/D24</f>
        <v>-3.2975460122699383E-2</v>
      </c>
      <c r="F24" s="87"/>
      <c r="G24" s="83">
        <f t="shared" ref="G24:M24" si="1">G12+G14+G16-G18-G22-G20</f>
        <v>12503.09</v>
      </c>
      <c r="H24" s="83">
        <f t="shared" si="1"/>
        <v>10853.110000000002</v>
      </c>
      <c r="I24" s="83">
        <f t="shared" si="1"/>
        <v>8565.2799999999988</v>
      </c>
      <c r="J24" s="83">
        <f t="shared" si="1"/>
        <v>4163.16</v>
      </c>
      <c r="K24" s="83">
        <f t="shared" si="1"/>
        <v>4676.7700000000004</v>
      </c>
      <c r="L24" s="83">
        <f t="shared" si="1"/>
        <v>2511.7700000000004</v>
      </c>
      <c r="M24" s="83">
        <f t="shared" si="1"/>
        <v>8625.77</v>
      </c>
      <c r="N24" s="109"/>
      <c r="O24" s="116"/>
    </row>
    <row r="25" spans="1:15" ht="14.5" x14ac:dyDescent="0.25">
      <c r="A25" s="82"/>
      <c r="B25" s="85"/>
      <c r="C25" s="83"/>
      <c r="D25" s="83"/>
      <c r="E25" s="84"/>
      <c r="F25" s="78"/>
      <c r="G25" s="83"/>
      <c r="H25" s="83"/>
      <c r="I25" s="83"/>
      <c r="J25" s="83"/>
      <c r="K25" s="83"/>
      <c r="L25" s="83"/>
      <c r="M25" s="83"/>
      <c r="N25" s="109"/>
      <c r="O25" s="116"/>
    </row>
    <row r="26" spans="1:15" ht="14" x14ac:dyDescent="0.25">
      <c r="A26" s="86">
        <v>8</v>
      </c>
      <c r="B26" s="85" t="s">
        <v>82</v>
      </c>
      <c r="C26" s="83">
        <v>5388</v>
      </c>
      <c r="D26" s="83">
        <v>5216</v>
      </c>
      <c r="E26" s="84">
        <f>(+D26-C26)/D26</f>
        <v>-3.2975460122699383E-2</v>
      </c>
      <c r="G26" s="83">
        <f>12503.58-0.4</f>
        <v>12503.18</v>
      </c>
      <c r="H26" s="83">
        <v>10853</v>
      </c>
      <c r="I26" s="83">
        <v>8565.58</v>
      </c>
      <c r="J26" s="83">
        <v>4163.46</v>
      </c>
      <c r="K26" s="83">
        <v>4677.6000000000004</v>
      </c>
      <c r="L26" s="83">
        <v>2512</v>
      </c>
      <c r="M26" s="83">
        <v>8626</v>
      </c>
      <c r="N26" s="109"/>
      <c r="O26" s="116"/>
    </row>
    <row r="27" spans="1:15" ht="14.5" x14ac:dyDescent="0.25">
      <c r="A27" s="82"/>
      <c r="B27" s="85"/>
      <c r="C27" s="83"/>
      <c r="D27" s="83"/>
      <c r="E27" s="84"/>
      <c r="F27" s="78"/>
      <c r="G27" s="83"/>
      <c r="H27" s="83"/>
      <c r="I27" s="83"/>
      <c r="J27" s="83"/>
      <c r="K27" s="83"/>
      <c r="L27" s="83"/>
      <c r="M27" s="83"/>
      <c r="N27" s="109"/>
      <c r="O27" s="116"/>
    </row>
    <row r="28" spans="1:15" ht="14.5" x14ac:dyDescent="0.25">
      <c r="A28" s="86">
        <v>9</v>
      </c>
      <c r="B28" s="85" t="s">
        <v>81</v>
      </c>
      <c r="C28" s="83">
        <v>290000</v>
      </c>
      <c r="D28" s="83">
        <v>290000</v>
      </c>
      <c r="E28" s="84">
        <f>(+D28-C28)/D28</f>
        <v>0</v>
      </c>
      <c r="F28" s="87"/>
      <c r="G28" s="83">
        <v>1589</v>
      </c>
      <c r="H28" s="83">
        <v>1589</v>
      </c>
      <c r="I28" s="83">
        <v>4723</v>
      </c>
      <c r="J28" s="83">
        <v>4723</v>
      </c>
      <c r="K28" s="83">
        <v>4720</v>
      </c>
      <c r="L28" s="83">
        <v>4719</v>
      </c>
      <c r="M28" s="83">
        <v>100</v>
      </c>
      <c r="N28" s="109"/>
      <c r="O28" s="116"/>
    </row>
    <row r="29" spans="1:15" ht="14.5" x14ac:dyDescent="0.25">
      <c r="A29" s="82"/>
      <c r="B29" s="85"/>
      <c r="C29" s="83"/>
      <c r="D29" s="83"/>
      <c r="E29" s="84"/>
      <c r="F29" s="78"/>
      <c r="G29" s="83"/>
      <c r="H29" s="83"/>
      <c r="I29" s="83"/>
      <c r="J29" s="83"/>
      <c r="K29" s="83"/>
      <c r="L29" s="83"/>
      <c r="M29" s="83"/>
      <c r="N29" s="109"/>
      <c r="O29" s="116"/>
    </row>
    <row r="30" spans="1:15" ht="14.5" x14ac:dyDescent="0.25">
      <c r="A30" s="86">
        <v>10</v>
      </c>
      <c r="B30" s="85" t="s">
        <v>80</v>
      </c>
      <c r="C30" s="83">
        <v>0</v>
      </c>
      <c r="D30" s="83">
        <v>0</v>
      </c>
      <c r="E30" s="84"/>
      <c r="F30" s="78"/>
      <c r="G30" s="83">
        <v>0</v>
      </c>
      <c r="H30" s="83">
        <v>0</v>
      </c>
      <c r="I30" s="83">
        <v>0</v>
      </c>
      <c r="J30" s="83">
        <v>0</v>
      </c>
      <c r="K30" s="83">
        <v>0</v>
      </c>
      <c r="L30" s="83">
        <v>0</v>
      </c>
      <c r="M30" s="83">
        <v>0</v>
      </c>
      <c r="N30" s="109"/>
      <c r="O30" s="116"/>
    </row>
    <row r="31" spans="1:15" ht="14.5" x14ac:dyDescent="0.25">
      <c r="A31" s="82"/>
      <c r="B31" s="81"/>
      <c r="C31" s="79"/>
      <c r="D31" s="79"/>
      <c r="E31" s="80"/>
      <c r="F31" s="78"/>
      <c r="G31" s="79"/>
      <c r="H31" s="79"/>
      <c r="I31" s="79"/>
      <c r="J31" s="79"/>
      <c r="K31" s="79"/>
      <c r="L31" s="79"/>
      <c r="M31" s="78"/>
      <c r="N31" s="110"/>
      <c r="O31" s="116"/>
    </row>
    <row r="32" spans="1:15" ht="14" x14ac:dyDescent="0.3">
      <c r="B32" s="76"/>
      <c r="C32" s="77"/>
      <c r="D32" s="77"/>
      <c r="E32" s="76"/>
      <c r="F32" s="76"/>
      <c r="G32" s="77"/>
      <c r="H32" s="77"/>
      <c r="I32" s="77"/>
      <c r="J32" s="77"/>
      <c r="K32" s="77"/>
      <c r="L32" s="77"/>
      <c r="M32" s="76"/>
      <c r="N32" s="111"/>
      <c r="O32" s="117"/>
    </row>
    <row r="33" spans="2:15" ht="43.5" x14ac:dyDescent="0.25">
      <c r="B33" s="74" t="s">
        <v>79</v>
      </c>
      <c r="C33" s="75">
        <f>+C24/(C22+C18)*12</f>
        <v>7.2016039206950317</v>
      </c>
      <c r="D33" s="75">
        <f>+D24/(D22+D18)*12</f>
        <v>7.6220165611300539</v>
      </c>
      <c r="F33" s="87" t="s">
        <v>104</v>
      </c>
      <c r="G33" s="75">
        <f t="shared" ref="G33:M33" si="2">+G24/(G22+G18)*12</f>
        <v>13.866617621778888</v>
      </c>
      <c r="H33" s="75">
        <f t="shared" si="2"/>
        <v>14.58282563736792</v>
      </c>
      <c r="I33" s="75">
        <f t="shared" si="2"/>
        <v>16.690487480107823</v>
      </c>
      <c r="J33" s="75">
        <f t="shared" si="2"/>
        <v>4.749754706217912</v>
      </c>
      <c r="K33" s="75">
        <f t="shared" si="2"/>
        <v>5.9481971383147858</v>
      </c>
      <c r="L33" s="75">
        <f t="shared" si="2"/>
        <v>1.6311077439255373</v>
      </c>
      <c r="M33" s="75">
        <f t="shared" si="2"/>
        <v>12.169683146199517</v>
      </c>
      <c r="N33" s="112"/>
      <c r="O33" s="118"/>
    </row>
  </sheetData>
  <sheetProtection selectLockedCells="1" selectUnlockedCells="1"/>
  <mergeCells count="4">
    <mergeCell ref="A2:F2"/>
    <mergeCell ref="A3:F3"/>
    <mergeCell ref="A4:F4"/>
    <mergeCell ref="A5:F5"/>
  </mergeCells>
  <pageMargins left="0.78749999999999998" right="0.78749999999999998" top="0.78749999999999998" bottom="0.78749999999999998" header="0.51180555555555551" footer="0.51180555555555551"/>
  <pageSetup paperSize="9" orientation="landscape" useFirstPageNumber="1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3CBB35-7175-4425-A5F0-90DFAB0EF57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Balance Sheet</vt:lpstr>
      <vt:lpstr>Income 2020_21</vt:lpstr>
      <vt:lpstr>Expenditure 2020_21</vt:lpstr>
      <vt:lpstr>Petty cash</vt:lpstr>
      <vt:lpstr>Annual Return (AGAR)</vt:lpstr>
      <vt:lpstr>'Annual Return (AGAR)'!Print_Area</vt:lpstr>
      <vt:lpstr>'Balance Sheet'!Print_Area</vt:lpstr>
      <vt:lpstr>'Expenditure 2020_21'!Print_Area</vt:lpstr>
      <vt:lpstr>'Income 2020_21'!Print_Area</vt:lpstr>
      <vt:lpstr>'Petty cash'!Print_Area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rjw39</dc:creator>
  <cp:lastModifiedBy>rjw39</cp:lastModifiedBy>
  <cp:lastPrinted>2021-04-29T18:47:27Z</cp:lastPrinted>
  <dcterms:created xsi:type="dcterms:W3CDTF">2018-03-19T14:17:43Z</dcterms:created>
  <dcterms:modified xsi:type="dcterms:W3CDTF">2021-05-17T15:42:26Z</dcterms:modified>
</cp:coreProperties>
</file>