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vidpalmer/Documents/Parish Clerk/Accounts/"/>
    </mc:Choice>
  </mc:AlternateContent>
  <xr:revisionPtr revIDLastSave="0" documentId="13_ncr:1_{3449BC27-894C-AA4D-89AD-3FE647AECC01}" xr6:coauthVersionLast="43" xr6:coauthVersionMax="43" xr10:uidLastSave="{00000000-0000-0000-0000-000000000000}"/>
  <bookViews>
    <workbookView xWindow="0" yWindow="460" windowWidth="25600" windowHeight="16060" xr2:uid="{00000000-000D-0000-FFFF-FFFF00000000}"/>
  </bookViews>
  <sheets>
    <sheet name="Annual Accounts" sheetId="7" r:id="rId1"/>
    <sheet name="Reconciliations" sheetId="8" r:id="rId2"/>
    <sheet name="Savings account " sheetId="6" r:id="rId3"/>
    <sheet name="Current account" sheetId="2" r:id="rId4"/>
    <sheet name="Petty cash" sheetId="3" r:id="rId5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7" l="1"/>
  <c r="J9" i="8" l="1"/>
  <c r="H27" i="7" l="1"/>
  <c r="H14" i="7" l="1"/>
  <c r="F36" i="6" l="1"/>
  <c r="C32" i="8"/>
  <c r="D32" i="8" s="1"/>
  <c r="O9" i="3" l="1"/>
  <c r="H31" i="3" s="1"/>
  <c r="O6" i="3"/>
  <c r="P6" i="3" s="1"/>
  <c r="P24" i="3" s="1"/>
  <c r="G30" i="3" s="1"/>
  <c r="L65" i="2"/>
  <c r="G36" i="6"/>
  <c r="H36" i="6"/>
  <c r="J36" i="6"/>
  <c r="E7" i="8" s="1"/>
  <c r="E10" i="8" s="1"/>
  <c r="H15" i="7" s="1"/>
  <c r="J6" i="8"/>
  <c r="R24" i="3"/>
  <c r="F65" i="2"/>
  <c r="D18" i="8" s="1"/>
  <c r="K27" i="7"/>
  <c r="I65" i="2"/>
  <c r="K65" i="2"/>
  <c r="G65" i="2"/>
  <c r="G29" i="3" s="1"/>
  <c r="I36" i="6"/>
  <c r="K11" i="7"/>
  <c r="K18" i="7"/>
  <c r="D17" i="8" l="1"/>
  <c r="D20" i="8" s="1"/>
  <c r="J8" i="8"/>
  <c r="J10" i="8" s="1"/>
  <c r="H17" i="7" s="1"/>
  <c r="G31" i="3"/>
  <c r="H9" i="7"/>
  <c r="J7" i="8"/>
  <c r="H18" i="7" l="1"/>
  <c r="H11" i="7"/>
</calcChain>
</file>

<file path=xl/sharedStrings.xml><?xml version="1.0" encoding="utf-8"?>
<sst xmlns="http://schemas.openxmlformats.org/spreadsheetml/2006/main" count="265" uniqueCount="215">
  <si>
    <t>Item</t>
  </si>
  <si>
    <t>Value</t>
  </si>
  <si>
    <t>Date Recd.</t>
  </si>
  <si>
    <t>No.</t>
  </si>
  <si>
    <t>VAT rebate</t>
  </si>
  <si>
    <t>VAT Inc.</t>
  </si>
  <si>
    <t>Description</t>
  </si>
  <si>
    <t>April</t>
  </si>
  <si>
    <t>May</t>
  </si>
  <si>
    <t>June</t>
  </si>
  <si>
    <t>July</t>
  </si>
  <si>
    <t>Aug.</t>
  </si>
  <si>
    <t>Sept.</t>
  </si>
  <si>
    <t>Oct.</t>
  </si>
  <si>
    <t>Nov.</t>
  </si>
  <si>
    <t>Dec.</t>
  </si>
  <si>
    <t>Jan.</t>
  </si>
  <si>
    <t>Feb.</t>
  </si>
  <si>
    <t>March</t>
  </si>
  <si>
    <t>Total</t>
  </si>
  <si>
    <t>Photocopies</t>
  </si>
  <si>
    <t>Office Supplies</t>
  </si>
  <si>
    <t>Telephone</t>
  </si>
  <si>
    <t>ANNUAL ACCOUNTS</t>
  </si>
  <si>
    <t>Income</t>
  </si>
  <si>
    <t>Expenditure</t>
  </si>
  <si>
    <t>Current Account</t>
  </si>
  <si>
    <t>Savings Account</t>
  </si>
  <si>
    <t>Petty Cash</t>
  </si>
  <si>
    <t>£</t>
  </si>
  <si>
    <t>INCOME</t>
  </si>
  <si>
    <t>EXPENDITURE</t>
  </si>
  <si>
    <t>Balance brought forward</t>
  </si>
  <si>
    <t>RECONCILIATION</t>
  </si>
  <si>
    <t>Balance carried forward</t>
  </si>
  <si>
    <t>Uncleared cheques</t>
  </si>
  <si>
    <t>Tfr to petty</t>
  </si>
  <si>
    <t>cash</t>
  </si>
  <si>
    <t xml:space="preserve">Tfr to </t>
  </si>
  <si>
    <t>savings</t>
  </si>
  <si>
    <t>Stamps</t>
  </si>
  <si>
    <t>Cash</t>
  </si>
  <si>
    <t>Chq. No.</t>
  </si>
  <si>
    <t>Income - Transfers &amp; Cheques</t>
  </si>
  <si>
    <t>Totals</t>
  </si>
  <si>
    <t>Assets Register</t>
  </si>
  <si>
    <t>Clee Liberty Common</t>
  </si>
  <si>
    <t>Bracken Crusher</t>
  </si>
  <si>
    <t>Represented By:-</t>
  </si>
  <si>
    <t>Reg.mail</t>
  </si>
  <si>
    <t>Transfer to CA</t>
  </si>
  <si>
    <t>Transfer from CA</t>
  </si>
  <si>
    <t>Direct Income</t>
  </si>
  <si>
    <t>CLEE ST. MARGARET PARISH COUNCIL</t>
  </si>
  <si>
    <t>Balance brought fwd</t>
  </si>
  <si>
    <t>Balance carried fwd</t>
  </si>
  <si>
    <t>Stamps Used(62p)</t>
  </si>
  <si>
    <t>HMRC tax payment (online)</t>
  </si>
  <si>
    <t>Envelopes DL</t>
  </si>
  <si>
    <t>HL cash</t>
  </si>
  <si>
    <t>Hargreave Lansdown Investments</t>
  </si>
  <si>
    <t>Total Assets</t>
  </si>
  <si>
    <t>Total Cash</t>
  </si>
  <si>
    <t>Stamps Bt.(64p)</t>
  </si>
  <si>
    <t>SALC subscription</t>
  </si>
  <si>
    <t>2017/18</t>
  </si>
  <si>
    <t>HL income April</t>
  </si>
  <si>
    <t>SWS rebate April</t>
  </si>
  <si>
    <t>SWS rebate May</t>
  </si>
  <si>
    <t>Zurich Insurance</t>
  </si>
  <si>
    <t>HL income May</t>
  </si>
  <si>
    <t>SWS rebate June</t>
  </si>
  <si>
    <t>HL income June</t>
  </si>
  <si>
    <t>Suspension files</t>
  </si>
  <si>
    <t>Envelopes</t>
  </si>
  <si>
    <t>SWS rebate July</t>
  </si>
  <si>
    <t>HL income Sept.</t>
  </si>
  <si>
    <t>Bank Interest November</t>
  </si>
  <si>
    <t>Laburnham wayleave</t>
  </si>
  <si>
    <t>Defib. Elec (Guy Ch.)</t>
  </si>
  <si>
    <t>Defib. Elec (S. Evry.)</t>
  </si>
  <si>
    <t>Defib. Elec (D Boxold.)</t>
  </si>
  <si>
    <t>NATS mast rental</t>
  </si>
  <si>
    <t>SWS rebate March</t>
  </si>
  <si>
    <t>Petty Cash Account 2018-2019</t>
  </si>
  <si>
    <t>Current Account 2018-2019</t>
  </si>
  <si>
    <t>Savings Account 2018-2019</t>
  </si>
  <si>
    <t>PETTY CASH 18/19</t>
  </si>
  <si>
    <t>SAVINGS ACCOUNT 18/19</t>
  </si>
  <si>
    <t>CURRENT ACCOUNT 18/19</t>
  </si>
  <si>
    <t>YEAR ENDED 31 MARCH 2019</t>
  </si>
  <si>
    <t>2018/19</t>
  </si>
  <si>
    <t>Balance Brought Forward - 1.4.2018</t>
  </si>
  <si>
    <t>Balance Carried Forward  - 31.3.2019</t>
  </si>
  <si>
    <t>Paid early( in 17/18 accounts)</t>
  </si>
  <si>
    <t>Date</t>
  </si>
  <si>
    <t>12.04.18</t>
  </si>
  <si>
    <t>VH tree</t>
  </si>
  <si>
    <t>VH plaque</t>
  </si>
  <si>
    <t>paid</t>
  </si>
  <si>
    <t>09.04.18</t>
  </si>
  <si>
    <t>Open spaces subscription</t>
  </si>
  <si>
    <t>Shrop. Council Trans. Funding</t>
  </si>
  <si>
    <t>16.04.18</t>
  </si>
  <si>
    <t>18.04.18</t>
  </si>
  <si>
    <t>11.05.18</t>
  </si>
  <si>
    <t>14.05.18</t>
  </si>
  <si>
    <t>Bank Interest April 18</t>
  </si>
  <si>
    <t>Bank interest May 18</t>
  </si>
  <si>
    <t>bank interest Jun 18</t>
  </si>
  <si>
    <t>Bank interest july 18</t>
  </si>
  <si>
    <t>17.05.18</t>
  </si>
  <si>
    <t>09.05.18</t>
  </si>
  <si>
    <t>15.06.18</t>
  </si>
  <si>
    <t>11.06.18</t>
  </si>
  <si>
    <t>Oak Farm</t>
  </si>
  <si>
    <t>05.06.18</t>
  </si>
  <si>
    <t>Air Ambulance</t>
  </si>
  <si>
    <t>Bracken  John Thirlwell</t>
  </si>
  <si>
    <t>06.06.18</t>
  </si>
  <si>
    <t>13.06.18</t>
  </si>
  <si>
    <t>02.07.18</t>
  </si>
  <si>
    <t>Clerks salary Apr.-June (online)</t>
  </si>
  <si>
    <t>Shropshire Council Election fee</t>
  </si>
  <si>
    <t>05.07.18</t>
  </si>
  <si>
    <t>HL income July</t>
  </si>
  <si>
    <t>12.07.18</t>
  </si>
  <si>
    <t>15.07.18</t>
  </si>
  <si>
    <t>09.07.18</t>
  </si>
  <si>
    <t>Bracken Crushing Paul massey</t>
  </si>
  <si>
    <t>03.08.18</t>
  </si>
  <si>
    <t>Commoners bracken contribution</t>
  </si>
  <si>
    <t>13.08.18</t>
  </si>
  <si>
    <t>HL income August</t>
  </si>
  <si>
    <t>14.08.18</t>
  </si>
  <si>
    <t>SWS rebate Aug.</t>
  </si>
  <si>
    <t>Bank interesr Aug.</t>
  </si>
  <si>
    <t>16.08.18</t>
  </si>
  <si>
    <t>Defib pads (shalynn)</t>
  </si>
  <si>
    <t>22.08.18</t>
  </si>
  <si>
    <t>Numbers Plus</t>
  </si>
  <si>
    <t>AP supplies (asulox and spraying)</t>
  </si>
  <si>
    <t>Petty cash top up</t>
  </si>
  <si>
    <t>16.09.18</t>
  </si>
  <si>
    <t>PKF Littlejohn Audit</t>
  </si>
  <si>
    <t>16.09 18</t>
  </si>
  <si>
    <t>12.09.18</t>
  </si>
  <si>
    <t>Clerks salary July-Sept (online)</t>
  </si>
  <si>
    <t>Bank Interest Sept</t>
  </si>
  <si>
    <t>10.09.18</t>
  </si>
  <si>
    <t>!8.09.18</t>
  </si>
  <si>
    <t>HL income Oct</t>
  </si>
  <si>
    <t>12.10.18</t>
  </si>
  <si>
    <t>SWS rebate Oct</t>
  </si>
  <si>
    <t>Bank interest Oct</t>
  </si>
  <si>
    <t>09.10.18</t>
  </si>
  <si>
    <t>SWS rebate Sept</t>
  </si>
  <si>
    <t>17.09.18</t>
  </si>
  <si>
    <t>18.09.18</t>
  </si>
  <si>
    <t>09.11.18</t>
  </si>
  <si>
    <t>Western Power wayleave</t>
  </si>
  <si>
    <t>22.10.18</t>
  </si>
  <si>
    <t>Openreach wayleave</t>
  </si>
  <si>
    <t>07.11.18</t>
  </si>
  <si>
    <t>HL income November</t>
  </si>
  <si>
    <t>14.11.18</t>
  </si>
  <si>
    <t>SWS rebate November</t>
  </si>
  <si>
    <t>15.11.18</t>
  </si>
  <si>
    <t>bank Interest Dec</t>
  </si>
  <si>
    <t>10.12.18</t>
  </si>
  <si>
    <t>Hl income December</t>
  </si>
  <si>
    <t>12.12.18</t>
  </si>
  <si>
    <t>Gethyn ( spraying 2017)</t>
  </si>
  <si>
    <t>11.12.18</t>
  </si>
  <si>
    <t>Martin mowing</t>
  </si>
  <si>
    <t>SWS rebate Dec</t>
  </si>
  <si>
    <t>17.12.18</t>
  </si>
  <si>
    <t>Clerks Salary (Oct-Dec online)</t>
  </si>
  <si>
    <t>HL Income Jan 19</t>
  </si>
  <si>
    <t>14.01.19</t>
  </si>
  <si>
    <t>VH Rental</t>
  </si>
  <si>
    <t>11.01.19</t>
  </si>
  <si>
    <t>bank interest Jan19</t>
  </si>
  <si>
    <t>09.01.19</t>
  </si>
  <si>
    <t>VAT rebate (17-18)</t>
  </si>
  <si>
    <t>12.01.19</t>
  </si>
  <si>
    <t>15.01.19</t>
  </si>
  <si>
    <t>SWS rebate Jan19</t>
  </si>
  <si>
    <t>Hl income Feb 19</t>
  </si>
  <si>
    <t>13.02.19</t>
  </si>
  <si>
    <t>Green Shutters wayleave</t>
  </si>
  <si>
    <t>bank interest Feb 19</t>
  </si>
  <si>
    <t>11.02.19</t>
  </si>
  <si>
    <t>SWS rebate Feb 19</t>
  </si>
  <si>
    <t>15.02.19</t>
  </si>
  <si>
    <t>Commoners comp. 2018-19</t>
  </si>
  <si>
    <t>Hl income March 19</t>
  </si>
  <si>
    <t>Cerks salary (Jan-March)</t>
  </si>
  <si>
    <t>Yeld gate and fencing</t>
  </si>
  <si>
    <t>05.03.19</t>
  </si>
  <si>
    <t>06.03.19</t>
  </si>
  <si>
    <t>07.03.19</t>
  </si>
  <si>
    <t>Transfer to CA to invest</t>
  </si>
  <si>
    <t>Transfer from savings to invest</t>
  </si>
  <si>
    <t>Online payment to HL to invest</t>
  </si>
  <si>
    <t>Ext. Income</t>
  </si>
  <si>
    <t>Trf to CA</t>
  </si>
  <si>
    <t>Envelopes etc</t>
  </si>
  <si>
    <t>Bank interest Mar 19</t>
  </si>
  <si>
    <t>11.03.19</t>
  </si>
  <si>
    <t>13.03.19</t>
  </si>
  <si>
    <t>19.03.19</t>
  </si>
  <si>
    <t>Balance carried forward - agreed to bank statement 31.03.19</t>
  </si>
  <si>
    <t>Balance agreed to bank statement 31.03.19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</si>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</sst>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&quot;£&quot;#,##0.00;[Red]&quot;£&quot;#,##0.00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36"/>
      <name val="Arial"/>
      <family val="2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3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16" fontId="2" fillId="0" borderId="0" xfId="0" applyNumberFormat="1" applyFon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2" fontId="0" fillId="0" borderId="2" xfId="0" applyNumberFormat="1" applyBorder="1"/>
    <xf numFmtId="4" fontId="0" fillId="0" borderId="0" xfId="0" applyNumberFormat="1"/>
    <xf numFmtId="4" fontId="0" fillId="0" borderId="2" xfId="0" applyNumberFormat="1" applyBorder="1"/>
    <xf numFmtId="4" fontId="3" fillId="0" borderId="0" xfId="0" applyNumberFormat="1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" fontId="3" fillId="0" borderId="0" xfId="0" applyNumberFormat="1" applyFont="1"/>
    <xf numFmtId="4" fontId="0" fillId="0" borderId="0" xfId="0" applyNumberFormat="1" applyBorder="1"/>
    <xf numFmtId="2" fontId="0" fillId="0" borderId="0" xfId="0" applyNumberFormat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8" fillId="0" borderId="0" xfId="0" applyFont="1"/>
    <xf numFmtId="3" fontId="8" fillId="0" borderId="0" xfId="0" applyNumberFormat="1" applyFont="1"/>
    <xf numFmtId="4" fontId="8" fillId="0" borderId="0" xfId="0" applyNumberFormat="1" applyFont="1" applyAlignment="1">
      <alignment horizontal="right"/>
    </xf>
    <xf numFmtId="2" fontId="8" fillId="0" borderId="0" xfId="0" applyNumberFormat="1" applyFont="1"/>
    <xf numFmtId="0" fontId="0" fillId="0" borderId="2" xfId="0" applyBorder="1"/>
    <xf numFmtId="4" fontId="8" fillId="0" borderId="2" xfId="0" applyNumberFormat="1" applyFont="1" applyBorder="1"/>
    <xf numFmtId="164" fontId="0" fillId="0" borderId="0" xfId="0" applyNumberFormat="1"/>
    <xf numFmtId="164" fontId="0" fillId="0" borderId="1" xfId="0" applyNumberFormat="1" applyBorder="1"/>
    <xf numFmtId="1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3" fillId="0" borderId="0" xfId="0" applyNumberFormat="1" applyFont="1"/>
    <xf numFmtId="0" fontId="0" fillId="0" borderId="0" xfId="0" applyAlignment="1">
      <alignment horizontal="right"/>
    </xf>
    <xf numFmtId="2" fontId="0" fillId="0" borderId="3" xfId="0" applyNumberFormat="1" applyBorder="1"/>
    <xf numFmtId="0" fontId="9" fillId="0" borderId="0" xfId="0" applyFont="1"/>
    <xf numFmtId="0" fontId="0" fillId="0" borderId="0" xfId="0" applyFont="1"/>
    <xf numFmtId="2" fontId="0" fillId="0" borderId="0" xfId="0" applyNumberFormat="1" applyFont="1"/>
    <xf numFmtId="2" fontId="0" fillId="0" borderId="0" xfId="0" applyNumberFormat="1" applyFill="1" applyBorder="1"/>
    <xf numFmtId="164" fontId="0" fillId="0" borderId="2" xfId="1" applyNumberFormat="1" applyFont="1" applyBorder="1"/>
    <xf numFmtId="14" fontId="0" fillId="0" borderId="0" xfId="0" applyNumberFormat="1" applyFont="1"/>
    <xf numFmtId="1" fontId="0" fillId="0" borderId="0" xfId="0" applyNumberFormat="1" applyFont="1"/>
    <xf numFmtId="2" fontId="0" fillId="0" borderId="0" xfId="0" applyNumberFormat="1" applyAlignment="1">
      <alignment horizontal="right"/>
    </xf>
    <xf numFmtId="166" fontId="0" fillId="0" borderId="0" xfId="0" applyNumberFormat="1"/>
    <xf numFmtId="0" fontId="0" fillId="0" borderId="0" xfId="0" applyNumberFormat="1"/>
    <xf numFmtId="164" fontId="0" fillId="0" borderId="0" xfId="2" applyFont="1"/>
    <xf numFmtId="164" fontId="7" fillId="0" borderId="0" xfId="2" applyFont="1"/>
    <xf numFmtId="164" fontId="7" fillId="0" borderId="2" xfId="2" applyFont="1" applyBorder="1"/>
    <xf numFmtId="164" fontId="8" fillId="0" borderId="0" xfId="2" applyFont="1" applyAlignment="1" applyProtection="1"/>
    <xf numFmtId="3" fontId="8" fillId="0" borderId="0" xfId="0" applyNumberFormat="1" applyFont="1" applyBorder="1"/>
    <xf numFmtId="164" fontId="7" fillId="0" borderId="0" xfId="2" applyFont="1" applyBorder="1"/>
    <xf numFmtId="164" fontId="7" fillId="0" borderId="2" xfId="0" applyNumberFormat="1" applyFont="1" applyBorder="1"/>
    <xf numFmtId="2" fontId="0" fillId="0" borderId="0" xfId="2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</cellXfs>
  <cellStyles count="36">
    <cellStyle name="Comma" xfId="2" builtinId="3"/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topLeftCell="A4" zoomScale="125" zoomScaleNormal="125" zoomScalePageLayoutView="125" workbookViewId="0">
      <selection activeCell="O16" sqref="O16"/>
    </sheetView>
  </sheetViews>
  <sheetFormatPr baseColWidth="10" defaultColWidth="8.83203125" defaultRowHeight="13" x14ac:dyDescent="0.15"/>
  <cols>
    <col min="3" max="3" width="10.6640625" customWidth="1"/>
    <col min="4" max="4" width="6.6640625" customWidth="1"/>
    <col min="5" max="5" width="6.33203125" customWidth="1"/>
    <col min="6" max="7" width="6.6640625" hidden="1" customWidth="1"/>
    <col min="8" max="8" width="13.83203125" customWidth="1"/>
    <col min="9" max="9" width="3.1640625" customWidth="1"/>
    <col min="10" max="10" width="5" customWidth="1"/>
    <col min="11" max="11" width="14" customWidth="1"/>
    <col min="12" max="12" width="10.6640625" customWidth="1"/>
    <col min="13" max="13" width="12.1640625" customWidth="1"/>
  </cols>
  <sheetData>
    <row r="1" spans="1:11" ht="18" x14ac:dyDescent="0.2">
      <c r="A1" s="14" t="s">
        <v>53</v>
      </c>
    </row>
    <row r="2" spans="1:11" ht="18" x14ac:dyDescent="0.2">
      <c r="A2" s="14"/>
    </row>
    <row r="3" spans="1:11" ht="18" x14ac:dyDescent="0.2">
      <c r="A3" s="14" t="s">
        <v>23</v>
      </c>
    </row>
    <row r="4" spans="1:11" ht="18" x14ac:dyDescent="0.2">
      <c r="A4" s="14" t="s">
        <v>90</v>
      </c>
      <c r="J4" s="47"/>
    </row>
    <row r="5" spans="1:11" ht="16" x14ac:dyDescent="0.2">
      <c r="A5" s="2"/>
      <c r="H5" s="20" t="s">
        <v>91</v>
      </c>
      <c r="K5" s="20" t="s">
        <v>65</v>
      </c>
    </row>
    <row r="6" spans="1:11" ht="16" x14ac:dyDescent="0.2">
      <c r="A6" s="1"/>
      <c r="B6" s="15"/>
      <c r="C6" s="15"/>
      <c r="D6" s="15"/>
      <c r="E6" s="15"/>
      <c r="F6" s="15"/>
      <c r="G6" s="15"/>
      <c r="H6" s="16" t="s">
        <v>29</v>
      </c>
      <c r="K6" s="21" t="s">
        <v>29</v>
      </c>
    </row>
    <row r="7" spans="1:11" ht="16" x14ac:dyDescent="0.2">
      <c r="A7" s="1"/>
      <c r="B7" s="15"/>
      <c r="C7" s="15"/>
      <c r="D7" s="15"/>
      <c r="E7" s="15"/>
      <c r="F7" s="15"/>
      <c r="G7" s="15"/>
      <c r="H7" s="15"/>
    </row>
    <row r="8" spans="1:11" ht="16" x14ac:dyDescent="0.2">
      <c r="A8" s="1" t="s">
        <v>92</v>
      </c>
      <c r="B8" s="15"/>
      <c r="C8" s="15"/>
      <c r="D8" s="15"/>
      <c r="E8" s="15"/>
      <c r="F8" s="15"/>
      <c r="G8" s="15"/>
      <c r="H8" s="48">
        <v>23788.49</v>
      </c>
      <c r="I8" s="10"/>
      <c r="K8" s="25">
        <v>21800.61</v>
      </c>
    </row>
    <row r="9" spans="1:11" ht="16" x14ac:dyDescent="0.2">
      <c r="A9" s="1" t="s">
        <v>24</v>
      </c>
      <c r="B9" s="15"/>
      <c r="C9" s="15"/>
      <c r="D9" s="15"/>
      <c r="E9" s="15"/>
      <c r="F9" s="15"/>
      <c r="G9" s="15"/>
      <c r="H9" s="48">
        <f>'Savings account '!J36+'Current account'!L65</f>
        <v>16218.470000000001</v>
      </c>
      <c r="I9" s="10"/>
      <c r="K9" s="22">
        <v>41186.870000000003</v>
      </c>
    </row>
    <row r="10" spans="1:11" ht="16" x14ac:dyDescent="0.2">
      <c r="A10" s="1" t="s">
        <v>25</v>
      </c>
      <c r="B10" s="15"/>
      <c r="C10" s="15"/>
      <c r="D10" s="15"/>
      <c r="E10" s="15"/>
      <c r="F10" s="15"/>
      <c r="G10" s="15"/>
      <c r="H10" s="48">
        <f>'Current account'!F65+'Petty cash'!G30-'Petty cash'!I31</f>
        <v>18461.310000000005</v>
      </c>
      <c r="I10" s="10"/>
      <c r="K10" s="22">
        <v>39198.99</v>
      </c>
    </row>
    <row r="11" spans="1:11" ht="17" thickBot="1" x14ac:dyDescent="0.25">
      <c r="A11" s="1" t="s">
        <v>93</v>
      </c>
      <c r="B11" s="15"/>
      <c r="C11" s="15"/>
      <c r="D11" s="15"/>
      <c r="E11" s="15"/>
      <c r="F11" s="15"/>
      <c r="G11" s="15"/>
      <c r="H11" s="49">
        <f>SUM(H8-H10+H9)</f>
        <v>21545.649999999998</v>
      </c>
      <c r="I11" s="10"/>
      <c r="K11" s="28">
        <f>SUM(K8,+K9,-K10)</f>
        <v>23788.490000000005</v>
      </c>
    </row>
    <row r="12" spans="1:11" ht="17" thickTop="1" x14ac:dyDescent="0.2">
      <c r="A12" s="1"/>
      <c r="B12" s="15"/>
      <c r="C12" s="15"/>
      <c r="D12" s="15"/>
      <c r="E12" s="15"/>
      <c r="F12" s="15"/>
      <c r="G12" s="15"/>
      <c r="H12" s="48"/>
      <c r="K12" s="10"/>
    </row>
    <row r="13" spans="1:11" ht="16" x14ac:dyDescent="0.2">
      <c r="A13" s="1" t="s">
        <v>48</v>
      </c>
      <c r="B13" s="15"/>
      <c r="C13" s="15"/>
      <c r="D13" s="15"/>
      <c r="E13" s="15"/>
      <c r="F13" s="15"/>
      <c r="G13" s="15"/>
      <c r="H13" s="48"/>
      <c r="K13" s="23"/>
    </row>
    <row r="14" spans="1:11" ht="16" x14ac:dyDescent="0.2">
      <c r="A14" s="1" t="s">
        <v>26</v>
      </c>
      <c r="B14" s="15"/>
      <c r="C14" s="15"/>
      <c r="D14" s="15"/>
      <c r="E14" s="15"/>
      <c r="F14" s="15"/>
      <c r="G14" s="15"/>
      <c r="H14" s="48">
        <f>Reconciliations!D32</f>
        <v>2799.15</v>
      </c>
      <c r="K14" s="26">
        <v>3085.38</v>
      </c>
    </row>
    <row r="15" spans="1:11" ht="16" x14ac:dyDescent="0.2">
      <c r="A15" s="1" t="s">
        <v>27</v>
      </c>
      <c r="B15" s="15"/>
      <c r="C15" s="15"/>
      <c r="D15" s="15"/>
      <c r="E15" s="15"/>
      <c r="F15" s="15"/>
      <c r="G15" s="15"/>
      <c r="H15" s="50">
        <f>Reconciliations!E10</f>
        <v>18621.64</v>
      </c>
      <c r="K15" s="22">
        <v>20560.919999999998</v>
      </c>
    </row>
    <row r="16" spans="1:11" ht="14.25" customHeight="1" x14ac:dyDescent="0.2">
      <c r="A16" s="1"/>
      <c r="B16" s="15"/>
      <c r="C16" s="15"/>
      <c r="D16" s="15"/>
      <c r="F16" s="15"/>
      <c r="G16" s="15"/>
      <c r="H16" s="48"/>
      <c r="K16" s="22"/>
    </row>
    <row r="17" spans="1:12" ht="16" x14ac:dyDescent="0.2">
      <c r="A17" s="1" t="s">
        <v>28</v>
      </c>
      <c r="B17" s="15"/>
      <c r="C17" s="15"/>
      <c r="D17" s="15"/>
      <c r="E17" s="15"/>
      <c r="F17" s="15"/>
      <c r="G17" s="15"/>
      <c r="H17" s="48">
        <f>Reconciliations!J10</f>
        <v>124.85999999999999</v>
      </c>
      <c r="K17" s="26">
        <v>142.19</v>
      </c>
    </row>
    <row r="18" spans="1:12" ht="17" thickBot="1" x14ac:dyDescent="0.25">
      <c r="A18" s="1" t="s">
        <v>62</v>
      </c>
      <c r="B18" s="15"/>
      <c r="C18" s="15"/>
      <c r="D18" s="15"/>
      <c r="E18" s="15"/>
      <c r="F18" s="15"/>
      <c r="G18" s="15"/>
      <c r="H18" s="49">
        <f>SUM(H14:H17)</f>
        <v>21545.65</v>
      </c>
      <c r="K18" s="28">
        <f>SUM(K14:K17)</f>
        <v>23788.489999999998</v>
      </c>
    </row>
    <row r="19" spans="1:12" ht="17" thickTop="1" x14ac:dyDescent="0.2">
      <c r="A19" s="1"/>
      <c r="B19" s="15"/>
      <c r="C19" s="15"/>
      <c r="D19" s="15"/>
      <c r="E19" s="15"/>
      <c r="F19" s="15"/>
      <c r="G19" s="15"/>
      <c r="H19" s="48"/>
    </row>
    <row r="20" spans="1:12" ht="18" x14ac:dyDescent="0.2">
      <c r="A20" s="1" t="s">
        <v>45</v>
      </c>
      <c r="E20" s="14"/>
      <c r="J20" s="14"/>
    </row>
    <row r="21" spans="1:12" x14ac:dyDescent="0.15">
      <c r="A21" s="2"/>
      <c r="L21" s="6"/>
    </row>
    <row r="22" spans="1:12" ht="16" x14ac:dyDescent="0.2">
      <c r="A22" s="1" t="s">
        <v>46</v>
      </c>
      <c r="E22" s="1"/>
      <c r="F22" s="1"/>
      <c r="G22" s="1"/>
      <c r="H22" s="48">
        <v>108000</v>
      </c>
      <c r="I22" s="48"/>
      <c r="J22" s="48"/>
      <c r="K22" s="48">
        <v>108000</v>
      </c>
      <c r="L22" s="24"/>
    </row>
    <row r="23" spans="1:12" ht="16" x14ac:dyDescent="0.2">
      <c r="A23" s="1" t="s">
        <v>47</v>
      </c>
      <c r="E23" s="1"/>
      <c r="F23" s="1"/>
      <c r="G23" s="1"/>
      <c r="H23" s="48">
        <v>3250</v>
      </c>
      <c r="I23" s="48"/>
      <c r="J23" s="48"/>
      <c r="K23" s="48">
        <v>3250</v>
      </c>
      <c r="L23" s="24"/>
    </row>
    <row r="24" spans="1:12" ht="16" x14ac:dyDescent="0.2">
      <c r="A24" s="1" t="s">
        <v>60</v>
      </c>
      <c r="B24" s="46"/>
      <c r="E24" s="1"/>
      <c r="F24" s="1"/>
      <c r="G24" s="1"/>
      <c r="H24" s="48">
        <v>138241.82999999999</v>
      </c>
      <c r="I24" s="48"/>
      <c r="J24" s="48"/>
      <c r="K24" s="48">
        <v>130479.66</v>
      </c>
      <c r="L24" s="24"/>
    </row>
    <row r="25" spans="1:12" ht="16" x14ac:dyDescent="0.2">
      <c r="A25" s="1" t="s">
        <v>59</v>
      </c>
      <c r="H25" s="52">
        <v>518.48</v>
      </c>
      <c r="I25" s="48"/>
      <c r="J25" s="48"/>
      <c r="K25" s="52">
        <v>890.54</v>
      </c>
      <c r="L25" s="51"/>
    </row>
    <row r="26" spans="1:12" x14ac:dyDescent="0.15">
      <c r="H26" s="45"/>
    </row>
    <row r="27" spans="1:12" ht="17" thickBot="1" x14ac:dyDescent="0.25">
      <c r="A27" s="1" t="s">
        <v>61</v>
      </c>
      <c r="H27" s="53">
        <f>SUM(H22:H26)</f>
        <v>250010.31</v>
      </c>
      <c r="K27" s="49">
        <f>SUM(K19:K26)</f>
        <v>242620.2</v>
      </c>
    </row>
    <row r="28" spans="1:12" ht="14" thickTop="1" x14ac:dyDescent="0.15">
      <c r="I28" s="38"/>
    </row>
    <row r="30" spans="1:12" x14ac:dyDescent="0.15">
      <c r="K30" s="29"/>
    </row>
    <row r="37" spans="3:6" ht="16" x14ac:dyDescent="0.2">
      <c r="F37" s="1"/>
    </row>
    <row r="47" spans="3:6" x14ac:dyDescent="0.15">
      <c r="C47" s="45"/>
    </row>
  </sheetData>
  <phoneticPr fontId="5" type="noConversion"/>
  <pageMargins left="0.75000000000000011" right="0.75000000000000011" top="1" bottom="1" header="0.5" footer="0.5"/>
  <pageSetup paperSize="9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6"/>
  <sheetViews>
    <sheetView zoomScale="150" zoomScaleNormal="150" zoomScalePageLayoutView="150" workbookViewId="0">
      <selection activeCell="D18" sqref="D18"/>
    </sheetView>
  </sheetViews>
  <sheetFormatPr baseColWidth="10" defaultColWidth="8.83203125" defaultRowHeight="13" x14ac:dyDescent="0.15"/>
  <cols>
    <col min="3" max="3" width="16.6640625" customWidth="1"/>
    <col min="4" max="4" width="25.5" customWidth="1"/>
    <col min="5" max="5" width="11.6640625" customWidth="1"/>
  </cols>
  <sheetData>
    <row r="2" spans="1:10" x14ac:dyDescent="0.15">
      <c r="A2" s="2" t="s">
        <v>88</v>
      </c>
      <c r="G2" s="2" t="s">
        <v>87</v>
      </c>
    </row>
    <row r="3" spans="1:10" x14ac:dyDescent="0.15">
      <c r="A3" s="2" t="s">
        <v>33</v>
      </c>
      <c r="G3" s="2" t="s">
        <v>33</v>
      </c>
    </row>
    <row r="4" spans="1:10" x14ac:dyDescent="0.15">
      <c r="E4" s="6" t="s">
        <v>29</v>
      </c>
      <c r="J4" s="6" t="s">
        <v>29</v>
      </c>
    </row>
    <row r="5" spans="1:10" x14ac:dyDescent="0.15">
      <c r="E5" s="10"/>
    </row>
    <row r="6" spans="1:10" x14ac:dyDescent="0.15">
      <c r="A6" t="s">
        <v>32</v>
      </c>
      <c r="E6" s="10">
        <v>20560.919999999998</v>
      </c>
      <c r="G6" t="s">
        <v>32</v>
      </c>
      <c r="J6" s="4">
        <f>'Petty cash'!G28</f>
        <v>142.19</v>
      </c>
    </row>
    <row r="7" spans="1:10" x14ac:dyDescent="0.15">
      <c r="A7" t="s">
        <v>24</v>
      </c>
      <c r="E7" s="10">
        <f>'Savings account '!J36</f>
        <v>8060.7199999999993</v>
      </c>
      <c r="G7" t="s">
        <v>51</v>
      </c>
      <c r="J7" s="4">
        <f>'Current account'!G65</f>
        <v>200</v>
      </c>
    </row>
    <row r="8" spans="1:10" x14ac:dyDescent="0.15">
      <c r="A8" t="s">
        <v>50</v>
      </c>
      <c r="E8" s="10">
        <v>10000</v>
      </c>
      <c r="G8" t="s">
        <v>25</v>
      </c>
      <c r="J8" s="4">
        <f>'Petty cash'!G30</f>
        <v>266.24</v>
      </c>
    </row>
    <row r="9" spans="1:10" x14ac:dyDescent="0.15">
      <c r="E9" s="10"/>
      <c r="G9" t="s">
        <v>40</v>
      </c>
      <c r="J9" s="4">
        <f>'Petty cash'!I31</f>
        <v>48.91</v>
      </c>
    </row>
    <row r="10" spans="1:10" ht="14" thickBot="1" x14ac:dyDescent="0.2">
      <c r="A10" t="s">
        <v>212</v>
      </c>
      <c r="E10" s="11">
        <f>E6+E7-E8</f>
        <v>18621.64</v>
      </c>
      <c r="G10" t="s">
        <v>34</v>
      </c>
      <c r="J10" s="9">
        <f>SUM(J6,J7,J9-J8)</f>
        <v>124.85999999999999</v>
      </c>
    </row>
    <row r="11" spans="1:10" ht="14" thickTop="1" x14ac:dyDescent="0.15"/>
    <row r="13" spans="1:10" x14ac:dyDescent="0.15">
      <c r="A13" s="2" t="s">
        <v>89</v>
      </c>
    </row>
    <row r="14" spans="1:10" x14ac:dyDescent="0.15">
      <c r="A14" s="2" t="s">
        <v>33</v>
      </c>
    </row>
    <row r="16" spans="1:10" x14ac:dyDescent="0.15">
      <c r="A16" t="s">
        <v>32</v>
      </c>
      <c r="D16" s="29">
        <v>3085.38</v>
      </c>
    </row>
    <row r="17" spans="1:4" x14ac:dyDescent="0.15">
      <c r="A17" t="s">
        <v>43</v>
      </c>
      <c r="D17" s="29">
        <f>'Current account'!L65+'Current account'!K65</f>
        <v>18157.75</v>
      </c>
    </row>
    <row r="18" spans="1:4" x14ac:dyDescent="0.15">
      <c r="A18" t="s">
        <v>25</v>
      </c>
      <c r="D18" s="29">
        <f>'Current account'!F65+'Current account'!G65+'Current account'!H65</f>
        <v>18443.980000000003</v>
      </c>
    </row>
    <row r="19" spans="1:4" x14ac:dyDescent="0.15">
      <c r="D19" s="29"/>
    </row>
    <row r="20" spans="1:4" ht="14" thickBot="1" x14ac:dyDescent="0.2">
      <c r="A20" t="s">
        <v>34</v>
      </c>
      <c r="D20" s="32">
        <f>D16+D17-D18</f>
        <v>2799.1499999999978</v>
      </c>
    </row>
    <row r="21" spans="1:4" ht="14" thickTop="1" x14ac:dyDescent="0.15">
      <c r="D21" s="29"/>
    </row>
    <row r="22" spans="1:4" x14ac:dyDescent="0.15">
      <c r="D22" s="29"/>
    </row>
    <row r="23" spans="1:4" x14ac:dyDescent="0.15">
      <c r="A23" s="38" t="s">
        <v>213</v>
      </c>
      <c r="D23" s="29">
        <v>2799.15</v>
      </c>
    </row>
    <row r="25" spans="1:4" x14ac:dyDescent="0.15">
      <c r="A25" s="13" t="s">
        <v>35</v>
      </c>
      <c r="B25" s="2"/>
      <c r="C25" s="13"/>
      <c r="D25" s="4"/>
    </row>
    <row r="26" spans="1:4" x14ac:dyDescent="0.15">
      <c r="C26" s="4"/>
    </row>
    <row r="27" spans="1:4" x14ac:dyDescent="0.15">
      <c r="B27" s="38"/>
      <c r="C27" s="39"/>
    </row>
    <row r="28" spans="1:4" x14ac:dyDescent="0.15">
      <c r="B28" s="38"/>
      <c r="C28" s="4"/>
    </row>
    <row r="29" spans="1:4" x14ac:dyDescent="0.15">
      <c r="B29" s="38"/>
      <c r="C29" s="19"/>
    </row>
    <row r="30" spans="1:4" x14ac:dyDescent="0.15">
      <c r="B30" s="38"/>
      <c r="C30" s="19"/>
      <c r="D30" s="19"/>
    </row>
    <row r="31" spans="1:4" x14ac:dyDescent="0.15">
      <c r="B31" s="38"/>
      <c r="C31" s="40"/>
      <c r="D31" s="19"/>
    </row>
    <row r="32" spans="1:4" ht="14" thickBot="1" x14ac:dyDescent="0.2">
      <c r="B32" s="38"/>
      <c r="C32" s="4">
        <f>SUM(C27:C31)</f>
        <v>0</v>
      </c>
      <c r="D32" s="9">
        <f>D23-C32</f>
        <v>2799.15</v>
      </c>
    </row>
    <row r="33" spans="3:4" ht="14" thickTop="1" x14ac:dyDescent="0.15">
      <c r="C33" s="29"/>
    </row>
    <row r="34" spans="3:4" x14ac:dyDescent="0.15">
      <c r="C34" s="29"/>
    </row>
    <row r="35" spans="3:4" x14ac:dyDescent="0.15">
      <c r="C35" s="4"/>
      <c r="D35" s="19"/>
    </row>
    <row r="36" spans="3:4" x14ac:dyDescent="0.15">
      <c r="C36" s="4"/>
    </row>
  </sheetData>
  <phoneticPr fontId="5" type="noConversion"/>
  <pageMargins left="0.75" right="0.75" top="1" bottom="1" header="0.5" footer="0.5"/>
  <pageSetup paperSize="9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40"/>
  <sheetViews>
    <sheetView topLeftCell="A2" zoomScale="150" zoomScaleNormal="150" zoomScalePageLayoutView="150" workbookViewId="0">
      <selection activeCell="K24" sqref="K24"/>
    </sheetView>
  </sheetViews>
  <sheetFormatPr baseColWidth="10" defaultColWidth="8.83203125" defaultRowHeight="13" x14ac:dyDescent="0.15"/>
  <cols>
    <col min="1" max="1" width="26.6640625" customWidth="1"/>
    <col min="2" max="2" width="7.5" customWidth="1"/>
    <col min="3" max="3" width="8.83203125" customWidth="1"/>
    <col min="4" max="4" width="2.1640625" customWidth="1"/>
    <col min="5" max="5" width="2.5" customWidth="1"/>
    <col min="6" max="6" width="12.6640625" customWidth="1"/>
    <col min="7" max="7" width="10.5" customWidth="1"/>
    <col min="8" max="8" width="16.1640625" customWidth="1"/>
    <col min="9" max="9" width="14.5" customWidth="1"/>
    <col min="10" max="10" width="9.83203125" customWidth="1"/>
    <col min="11" max="11" width="10" customWidth="1"/>
    <col min="12" max="12" width="10.5" customWidth="1"/>
  </cols>
  <sheetData>
    <row r="2" spans="1:13" ht="16" x14ac:dyDescent="0.2">
      <c r="D2" s="1" t="s">
        <v>86</v>
      </c>
      <c r="E2" s="1"/>
      <c r="G2" s="1"/>
      <c r="I2" s="3"/>
    </row>
    <row r="3" spans="1:13" ht="16" x14ac:dyDescent="0.2">
      <c r="D3" s="1"/>
      <c r="E3" s="1"/>
      <c r="F3" s="57" t="s">
        <v>30</v>
      </c>
      <c r="G3" s="57"/>
      <c r="H3" s="57"/>
      <c r="I3" s="3"/>
      <c r="J3" s="57"/>
      <c r="K3" s="57"/>
      <c r="L3" s="57"/>
    </row>
    <row r="4" spans="1:13" x14ac:dyDescent="0.15">
      <c r="F4" s="2"/>
      <c r="G4" s="2"/>
      <c r="H4" s="2"/>
      <c r="I4" s="2"/>
      <c r="J4" s="7"/>
      <c r="K4" s="7"/>
      <c r="L4" s="7"/>
    </row>
    <row r="5" spans="1:13" x14ac:dyDescent="0.15">
      <c r="A5" s="2" t="s">
        <v>0</v>
      </c>
      <c r="B5" s="2" t="s">
        <v>3</v>
      </c>
      <c r="C5" s="2" t="s">
        <v>2</v>
      </c>
      <c r="D5" s="2"/>
      <c r="E5" s="2"/>
      <c r="F5" s="7" t="s">
        <v>52</v>
      </c>
      <c r="G5" s="7" t="s">
        <v>4</v>
      </c>
      <c r="H5" s="7" t="s">
        <v>51</v>
      </c>
      <c r="I5" s="2" t="s">
        <v>50</v>
      </c>
      <c r="J5" s="7" t="s">
        <v>19</v>
      </c>
      <c r="K5" s="7"/>
      <c r="L5" s="7"/>
    </row>
    <row r="6" spans="1:13" x14ac:dyDescent="0.15">
      <c r="A6" t="s">
        <v>107</v>
      </c>
      <c r="C6" t="s">
        <v>100</v>
      </c>
      <c r="F6" s="10">
        <v>0.84</v>
      </c>
      <c r="G6" s="10"/>
      <c r="H6" s="10"/>
      <c r="I6" s="10"/>
      <c r="J6" s="10"/>
      <c r="K6" s="10"/>
      <c r="L6" s="10"/>
      <c r="M6" s="10"/>
    </row>
    <row r="7" spans="1:13" x14ac:dyDescent="0.15">
      <c r="A7" t="s">
        <v>67</v>
      </c>
      <c r="C7" t="s">
        <v>104</v>
      </c>
      <c r="F7" s="10">
        <v>91</v>
      </c>
      <c r="G7" s="10"/>
      <c r="H7" s="10"/>
      <c r="I7" s="10"/>
      <c r="J7" s="10"/>
      <c r="K7" s="10"/>
      <c r="L7" s="10"/>
      <c r="M7" s="10"/>
    </row>
    <row r="8" spans="1:13" x14ac:dyDescent="0.15">
      <c r="A8" t="s">
        <v>68</v>
      </c>
      <c r="C8" s="31" t="s">
        <v>111</v>
      </c>
      <c r="F8" s="10">
        <v>94</v>
      </c>
      <c r="G8" s="10"/>
      <c r="H8" s="10"/>
      <c r="I8" s="10"/>
      <c r="J8" s="10"/>
      <c r="K8" s="10"/>
      <c r="L8" s="10"/>
      <c r="M8" s="10"/>
    </row>
    <row r="9" spans="1:13" x14ac:dyDescent="0.15">
      <c r="A9" t="s">
        <v>108</v>
      </c>
      <c r="C9" t="s">
        <v>112</v>
      </c>
      <c r="F9" s="10">
        <v>0.85</v>
      </c>
      <c r="G9" s="10"/>
      <c r="H9" s="10"/>
      <c r="I9" s="10"/>
      <c r="J9" s="10"/>
      <c r="K9" s="10"/>
      <c r="L9" s="10"/>
      <c r="M9" s="10"/>
    </row>
    <row r="10" spans="1:13" x14ac:dyDescent="0.15">
      <c r="A10" t="s">
        <v>71</v>
      </c>
      <c r="C10" s="31" t="s">
        <v>113</v>
      </c>
      <c r="F10" s="10">
        <v>106</v>
      </c>
      <c r="G10" s="10"/>
      <c r="H10" s="10"/>
      <c r="I10" s="10"/>
      <c r="J10" s="10"/>
      <c r="K10" s="10"/>
      <c r="L10" s="10"/>
      <c r="M10" s="10"/>
    </row>
    <row r="11" spans="1:13" x14ac:dyDescent="0.15">
      <c r="A11" t="s">
        <v>109</v>
      </c>
      <c r="C11" t="s">
        <v>114</v>
      </c>
      <c r="F11" s="10">
        <v>0.94</v>
      </c>
      <c r="G11" s="10"/>
      <c r="H11" s="10"/>
      <c r="I11" s="10"/>
      <c r="J11" s="10"/>
      <c r="K11" s="10"/>
      <c r="L11" s="10"/>
      <c r="M11" s="10"/>
    </row>
    <row r="12" spans="1:13" x14ac:dyDescent="0.15">
      <c r="A12" t="s">
        <v>75</v>
      </c>
      <c r="C12" s="31" t="s">
        <v>127</v>
      </c>
      <c r="F12" s="10">
        <v>106</v>
      </c>
      <c r="G12" s="10"/>
      <c r="H12" s="10"/>
      <c r="I12" s="10"/>
      <c r="J12" s="10"/>
      <c r="K12" s="10"/>
      <c r="L12" s="10"/>
      <c r="M12" s="10"/>
    </row>
    <row r="13" spans="1:13" ht="12" customHeight="1" x14ac:dyDescent="0.15">
      <c r="A13" t="s">
        <v>110</v>
      </c>
      <c r="C13" t="s">
        <v>128</v>
      </c>
      <c r="F13" s="10">
        <v>0.8</v>
      </c>
      <c r="G13" s="10"/>
      <c r="H13" s="10"/>
      <c r="I13" s="10"/>
      <c r="J13" s="10"/>
      <c r="K13" s="10"/>
      <c r="L13" s="10"/>
      <c r="M13" s="10"/>
    </row>
    <row r="14" spans="1:13" x14ac:dyDescent="0.15">
      <c r="A14" t="s">
        <v>135</v>
      </c>
      <c r="C14" s="31" t="s">
        <v>137</v>
      </c>
      <c r="F14" s="10">
        <v>111</v>
      </c>
      <c r="G14" s="10"/>
      <c r="H14" s="10"/>
      <c r="I14" s="10"/>
      <c r="J14" s="10"/>
      <c r="K14" s="10"/>
      <c r="L14" s="10"/>
      <c r="M14" s="10"/>
    </row>
    <row r="15" spans="1:13" hidden="1" x14ac:dyDescent="0.15">
      <c r="F15" s="10"/>
      <c r="G15" s="10"/>
      <c r="H15" s="10"/>
      <c r="I15" s="10"/>
      <c r="J15" s="10"/>
      <c r="K15" s="10"/>
      <c r="L15" s="10"/>
      <c r="M15" s="10"/>
    </row>
    <row r="16" spans="1:13" x14ac:dyDescent="0.15">
      <c r="A16" t="s">
        <v>136</v>
      </c>
      <c r="C16" s="31" t="s">
        <v>137</v>
      </c>
      <c r="F16" s="10">
        <v>0.89</v>
      </c>
      <c r="G16" s="10"/>
      <c r="H16" s="10"/>
      <c r="I16" s="10"/>
      <c r="J16" s="10"/>
      <c r="K16" s="10"/>
      <c r="L16" s="10"/>
      <c r="M16" s="10"/>
    </row>
    <row r="17" spans="1:13" ht="15" customHeight="1" x14ac:dyDescent="0.15">
      <c r="A17" t="s">
        <v>148</v>
      </c>
      <c r="C17" s="31" t="s">
        <v>149</v>
      </c>
      <c r="F17" s="10">
        <v>0.92</v>
      </c>
      <c r="G17" s="10"/>
      <c r="H17" s="10"/>
      <c r="I17" s="10"/>
      <c r="J17" s="10"/>
      <c r="K17" s="10"/>
      <c r="L17" s="10"/>
      <c r="M17" s="10"/>
    </row>
    <row r="18" spans="1:13" hidden="1" x14ac:dyDescent="0.15">
      <c r="F18" s="10"/>
      <c r="G18" s="10"/>
      <c r="H18" s="10"/>
      <c r="I18" s="10"/>
      <c r="J18" s="10"/>
      <c r="K18" s="10"/>
      <c r="L18" s="10"/>
      <c r="M18" s="10"/>
    </row>
    <row r="19" spans="1:13" hidden="1" x14ac:dyDescent="0.15">
      <c r="F19" s="18"/>
      <c r="G19" s="18"/>
      <c r="H19" s="10"/>
      <c r="I19" s="10"/>
      <c r="J19" s="18"/>
      <c r="K19" s="18"/>
      <c r="L19" s="10"/>
      <c r="M19" s="10"/>
    </row>
    <row r="20" spans="1:13" ht="14" customHeight="1" x14ac:dyDescent="0.15">
      <c r="A20" t="s">
        <v>156</v>
      </c>
      <c r="C20" t="s">
        <v>157</v>
      </c>
      <c r="F20" s="18">
        <v>114</v>
      </c>
      <c r="G20" s="18"/>
      <c r="H20" s="10"/>
      <c r="I20" s="10"/>
      <c r="J20" s="18"/>
      <c r="K20" s="18"/>
      <c r="L20" s="10"/>
      <c r="M20" s="10"/>
    </row>
    <row r="21" spans="1:13" x14ac:dyDescent="0.15">
      <c r="A21" t="s">
        <v>154</v>
      </c>
      <c r="C21" t="s">
        <v>155</v>
      </c>
      <c r="F21" s="18">
        <v>0.84</v>
      </c>
      <c r="G21" s="18"/>
      <c r="H21" s="10"/>
      <c r="I21" s="10"/>
      <c r="J21" s="18"/>
      <c r="K21" s="18"/>
      <c r="L21" s="10"/>
      <c r="M21" s="10"/>
    </row>
    <row r="22" spans="1:13" x14ac:dyDescent="0.15">
      <c r="A22" t="s">
        <v>153</v>
      </c>
      <c r="C22" t="s">
        <v>158</v>
      </c>
      <c r="F22" s="10">
        <v>115</v>
      </c>
      <c r="G22" s="10"/>
      <c r="H22" s="18"/>
      <c r="I22" s="10"/>
      <c r="J22" s="10"/>
      <c r="K22" s="10"/>
      <c r="L22" s="18"/>
      <c r="M22" s="10"/>
    </row>
    <row r="23" spans="1:13" x14ac:dyDescent="0.15">
      <c r="A23" t="s">
        <v>77</v>
      </c>
      <c r="C23" s="10" t="s">
        <v>159</v>
      </c>
      <c r="D23" s="5"/>
      <c r="F23" s="10">
        <v>0.9</v>
      </c>
      <c r="G23" s="10"/>
      <c r="H23" s="10"/>
      <c r="I23" s="10"/>
      <c r="J23" s="10"/>
      <c r="K23" s="10"/>
      <c r="L23" s="10"/>
      <c r="M23" s="10"/>
    </row>
    <row r="24" spans="1:13" x14ac:dyDescent="0.15">
      <c r="A24" t="s">
        <v>166</v>
      </c>
      <c r="C24" t="s">
        <v>167</v>
      </c>
      <c r="F24" s="10">
        <v>116</v>
      </c>
      <c r="G24" s="10"/>
      <c r="H24" s="10"/>
      <c r="I24" s="10"/>
      <c r="J24" s="10"/>
      <c r="K24" s="10"/>
      <c r="L24" s="10"/>
      <c r="M24" s="10"/>
    </row>
    <row r="25" spans="1:13" x14ac:dyDescent="0.15">
      <c r="A25" t="s">
        <v>168</v>
      </c>
      <c r="C25" t="s">
        <v>169</v>
      </c>
      <c r="F25" s="10">
        <v>0.91</v>
      </c>
      <c r="G25" s="10"/>
      <c r="H25" s="10"/>
      <c r="I25" s="10"/>
      <c r="J25" s="10"/>
      <c r="K25" s="10"/>
      <c r="L25" s="10"/>
      <c r="M25" s="10"/>
    </row>
    <row r="26" spans="1:13" x14ac:dyDescent="0.15">
      <c r="A26" t="s">
        <v>175</v>
      </c>
      <c r="C26" s="31" t="s">
        <v>176</v>
      </c>
      <c r="E26" s="4"/>
      <c r="F26" s="10">
        <v>118</v>
      </c>
      <c r="G26" s="10"/>
      <c r="H26" s="10"/>
      <c r="I26" s="10"/>
      <c r="J26" s="10"/>
      <c r="K26" s="10"/>
      <c r="L26" s="10"/>
      <c r="M26" s="10"/>
    </row>
    <row r="27" spans="1:13" x14ac:dyDescent="0.15">
      <c r="A27" t="s">
        <v>182</v>
      </c>
      <c r="C27" t="s">
        <v>183</v>
      </c>
      <c r="F27" s="10">
        <v>0.88</v>
      </c>
      <c r="G27" s="10"/>
      <c r="H27" s="10"/>
      <c r="I27" s="10"/>
      <c r="J27" s="10"/>
      <c r="K27" s="10"/>
      <c r="L27" s="10"/>
      <c r="M27" s="10"/>
    </row>
    <row r="28" spans="1:13" x14ac:dyDescent="0.15">
      <c r="A28" t="s">
        <v>187</v>
      </c>
      <c r="C28" t="s">
        <v>186</v>
      </c>
      <c r="F28" s="4">
        <v>129</v>
      </c>
      <c r="I28" s="4"/>
    </row>
    <row r="29" spans="1:13" x14ac:dyDescent="0.15">
      <c r="A29" t="s">
        <v>191</v>
      </c>
      <c r="C29" t="s">
        <v>192</v>
      </c>
      <c r="F29" s="4">
        <v>0.98</v>
      </c>
      <c r="I29" s="4"/>
    </row>
    <row r="30" spans="1:13" x14ac:dyDescent="0.15">
      <c r="A30" t="s">
        <v>193</v>
      </c>
      <c r="C30" t="s">
        <v>194</v>
      </c>
      <c r="F30" s="4">
        <v>129</v>
      </c>
      <c r="I30" s="4"/>
    </row>
    <row r="31" spans="1:13" x14ac:dyDescent="0.15">
      <c r="A31" t="s">
        <v>202</v>
      </c>
      <c r="C31" t="s">
        <v>199</v>
      </c>
      <c r="F31" s="4"/>
      <c r="I31" s="4">
        <v>10000</v>
      </c>
    </row>
    <row r="32" spans="1:13" x14ac:dyDescent="0.15">
      <c r="A32" t="s">
        <v>208</v>
      </c>
      <c r="C32" t="s">
        <v>209</v>
      </c>
      <c r="F32" s="4">
        <v>0.74</v>
      </c>
      <c r="I32" s="4"/>
    </row>
    <row r="33" spans="1:12" x14ac:dyDescent="0.15">
      <c r="A33" t="s">
        <v>83</v>
      </c>
      <c r="C33" t="s">
        <v>210</v>
      </c>
      <c r="F33" s="4">
        <v>130</v>
      </c>
      <c r="I33" s="4"/>
    </row>
    <row r="34" spans="1:12" x14ac:dyDescent="0.15">
      <c r="A34" t="s">
        <v>82</v>
      </c>
      <c r="C34" t="s">
        <v>211</v>
      </c>
      <c r="F34" s="10">
        <v>6691.23</v>
      </c>
    </row>
    <row r="35" spans="1:12" x14ac:dyDescent="0.15">
      <c r="F35" s="10"/>
    </row>
    <row r="36" spans="1:12" ht="14" thickBot="1" x14ac:dyDescent="0.2">
      <c r="A36" t="s">
        <v>44</v>
      </c>
      <c r="F36" s="11">
        <f>SUM(F6:F35)</f>
        <v>8060.7199999999993</v>
      </c>
      <c r="G36" s="11">
        <f>SUM(G8:G34)</f>
        <v>0</v>
      </c>
      <c r="H36" s="11">
        <f>SUM(H6:H34)</f>
        <v>0</v>
      </c>
      <c r="I36" s="11">
        <f>SUM(I6:I34)</f>
        <v>10000</v>
      </c>
      <c r="J36" s="11">
        <f>SUM(F36,G36,H36,)</f>
        <v>8060.7199999999993</v>
      </c>
      <c r="K36" s="18"/>
      <c r="L36" s="18"/>
    </row>
    <row r="37" spans="1:12" ht="14" thickTop="1" x14ac:dyDescent="0.15">
      <c r="F37" s="10"/>
      <c r="G37" s="10"/>
    </row>
    <row r="38" spans="1:12" x14ac:dyDescent="0.15">
      <c r="E38" s="12"/>
      <c r="F38" s="4"/>
    </row>
    <row r="39" spans="1:12" x14ac:dyDescent="0.15">
      <c r="E39" s="10"/>
    </row>
    <row r="40" spans="1:12" x14ac:dyDescent="0.15">
      <c r="B40" s="2"/>
      <c r="C40" s="2"/>
      <c r="F40" s="4"/>
      <c r="G40" s="4"/>
    </row>
  </sheetData>
  <mergeCells count="2">
    <mergeCell ref="F3:H3"/>
    <mergeCell ref="J3:L3"/>
  </mergeCells>
  <phoneticPr fontId="5" type="noConversion"/>
  <pageMargins left="0.75000000000000011" right="0.75000000000000011" top="1" bottom="1" header="0.5" footer="0.5"/>
  <pageSetup paperSize="9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66"/>
  <sheetViews>
    <sheetView topLeftCell="A45" zoomScale="150" zoomScaleNormal="150" zoomScalePageLayoutView="150" workbookViewId="0">
      <selection activeCell="N52" sqref="N52"/>
    </sheetView>
  </sheetViews>
  <sheetFormatPr baseColWidth="10" defaultColWidth="8.83203125" defaultRowHeight="13" x14ac:dyDescent="0.15"/>
  <cols>
    <col min="1" max="1" width="25.6640625" customWidth="1"/>
    <col min="2" max="2" width="5" customWidth="1"/>
    <col min="3" max="3" width="5.5" customWidth="1"/>
    <col min="4" max="4" width="10" customWidth="1"/>
    <col min="5" max="5" width="4.83203125" customWidth="1"/>
    <col min="6" max="6" width="10.33203125" customWidth="1"/>
    <col min="7" max="7" width="10" customWidth="1"/>
    <col min="8" max="8" width="7.1640625" customWidth="1"/>
    <col min="9" max="9" width="8.83203125" customWidth="1"/>
    <col min="10" max="10" width="1.83203125" customWidth="1"/>
    <col min="11" max="11" width="10.33203125" customWidth="1"/>
    <col min="12" max="12" width="10" customWidth="1"/>
    <col min="14" max="14" width="17.33203125" customWidth="1"/>
  </cols>
  <sheetData>
    <row r="2" spans="1:16" ht="16" x14ac:dyDescent="0.2">
      <c r="E2" s="1" t="s">
        <v>85</v>
      </c>
      <c r="J2" s="1"/>
    </row>
    <row r="3" spans="1:16" ht="16" x14ac:dyDescent="0.2">
      <c r="E3" s="1"/>
      <c r="J3" s="1"/>
      <c r="P3" s="3"/>
    </row>
    <row r="4" spans="1:16" x14ac:dyDescent="0.15">
      <c r="F4" s="57" t="s">
        <v>31</v>
      </c>
      <c r="G4" s="57"/>
      <c r="H4" s="57"/>
      <c r="I4" s="57"/>
      <c r="K4" s="2"/>
      <c r="L4" s="17" t="s">
        <v>205</v>
      </c>
    </row>
    <row r="5" spans="1:16" x14ac:dyDescent="0.15">
      <c r="A5" s="2" t="s">
        <v>0</v>
      </c>
      <c r="B5" s="2" t="s">
        <v>3</v>
      </c>
      <c r="C5" s="2"/>
      <c r="D5" s="2" t="s">
        <v>95</v>
      </c>
      <c r="E5" s="2" t="s">
        <v>42</v>
      </c>
      <c r="F5" s="2" t="s">
        <v>1</v>
      </c>
      <c r="G5" s="2" t="s">
        <v>36</v>
      </c>
      <c r="H5" s="2" t="s">
        <v>38</v>
      </c>
      <c r="I5" s="2" t="s">
        <v>5</v>
      </c>
      <c r="J5" s="2"/>
      <c r="K5" s="2" t="s">
        <v>206</v>
      </c>
      <c r="L5" s="55"/>
    </row>
    <row r="6" spans="1:16" x14ac:dyDescent="0.15">
      <c r="A6" s="2"/>
      <c r="B6" s="2"/>
      <c r="C6" s="2"/>
      <c r="D6" s="2"/>
      <c r="E6" s="2"/>
      <c r="F6" s="2"/>
      <c r="G6" s="2" t="s">
        <v>37</v>
      </c>
      <c r="H6" s="2" t="s">
        <v>39</v>
      </c>
      <c r="I6" s="34"/>
      <c r="J6" s="2"/>
      <c r="K6" s="2"/>
      <c r="L6" s="56"/>
    </row>
    <row r="7" spans="1:16" hidden="1" x14ac:dyDescent="0.15">
      <c r="A7" s="2"/>
      <c r="B7" s="2"/>
      <c r="C7" s="2"/>
      <c r="D7" s="2"/>
      <c r="E7" s="2"/>
      <c r="F7" s="2"/>
      <c r="G7" s="2"/>
      <c r="H7" s="2"/>
      <c r="I7" s="34"/>
      <c r="J7" s="2"/>
      <c r="L7" s="2"/>
    </row>
    <row r="8" spans="1:16" x14ac:dyDescent="0.15">
      <c r="A8" s="38" t="s">
        <v>57</v>
      </c>
      <c r="B8">
        <v>1</v>
      </c>
      <c r="D8" t="s">
        <v>94</v>
      </c>
      <c r="F8" s="4"/>
      <c r="G8" s="10"/>
      <c r="H8" s="29"/>
      <c r="I8" s="29"/>
      <c r="K8" s="29"/>
    </row>
    <row r="9" spans="1:16" x14ac:dyDescent="0.15">
      <c r="A9" s="38" t="s">
        <v>66</v>
      </c>
      <c r="B9">
        <v>2</v>
      </c>
      <c r="D9" s="31" t="s">
        <v>96</v>
      </c>
      <c r="F9" s="4"/>
      <c r="G9" s="10"/>
      <c r="H9" s="29"/>
      <c r="I9" s="29"/>
      <c r="K9" s="29"/>
      <c r="L9" s="4">
        <v>441.15</v>
      </c>
    </row>
    <row r="10" spans="1:16" x14ac:dyDescent="0.15">
      <c r="A10" s="38" t="s">
        <v>64</v>
      </c>
      <c r="B10">
        <v>3</v>
      </c>
      <c r="D10" s="38" t="s">
        <v>100</v>
      </c>
      <c r="E10">
        <v>582</v>
      </c>
      <c r="F10" s="4">
        <v>117.74</v>
      </c>
      <c r="G10" s="10"/>
      <c r="H10" s="29"/>
      <c r="I10" s="29"/>
      <c r="K10" s="29"/>
      <c r="L10" s="4"/>
    </row>
    <row r="11" spans="1:16" x14ac:dyDescent="0.15">
      <c r="A11" s="38" t="s">
        <v>101</v>
      </c>
      <c r="B11">
        <v>4</v>
      </c>
      <c r="D11" s="38" t="s">
        <v>100</v>
      </c>
      <c r="E11">
        <v>581</v>
      </c>
      <c r="F11" s="4">
        <v>45</v>
      </c>
      <c r="G11" s="10"/>
      <c r="H11" s="29"/>
      <c r="I11" s="29"/>
      <c r="K11" s="29"/>
      <c r="L11" s="10"/>
    </row>
    <row r="12" spans="1:16" x14ac:dyDescent="0.15">
      <c r="A12" s="38" t="s">
        <v>102</v>
      </c>
      <c r="B12">
        <v>5</v>
      </c>
      <c r="D12" s="38" t="s">
        <v>103</v>
      </c>
      <c r="F12" s="4"/>
      <c r="G12" s="10"/>
      <c r="H12" s="29"/>
      <c r="I12" s="29"/>
      <c r="K12" s="29"/>
      <c r="L12" s="10">
        <v>216</v>
      </c>
    </row>
    <row r="13" spans="1:16" x14ac:dyDescent="0.15">
      <c r="A13" s="38" t="s">
        <v>69</v>
      </c>
      <c r="B13">
        <v>6</v>
      </c>
      <c r="D13" s="38" t="s">
        <v>105</v>
      </c>
      <c r="E13">
        <v>583</v>
      </c>
      <c r="F13" s="4">
        <v>206.08</v>
      </c>
      <c r="G13" s="10"/>
      <c r="H13" s="29"/>
      <c r="I13" s="29"/>
      <c r="K13" s="29"/>
      <c r="L13" s="10"/>
    </row>
    <row r="14" spans="1:16" x14ac:dyDescent="0.15">
      <c r="A14" s="38" t="s">
        <v>70</v>
      </c>
      <c r="B14">
        <v>7</v>
      </c>
      <c r="D14" s="38" t="s">
        <v>106</v>
      </c>
      <c r="F14" s="4"/>
      <c r="G14" s="10"/>
      <c r="H14" s="29"/>
      <c r="I14" s="29"/>
      <c r="K14" s="29"/>
      <c r="L14" s="10">
        <v>86.07</v>
      </c>
    </row>
    <row r="15" spans="1:16" x14ac:dyDescent="0.15">
      <c r="A15" s="38" t="s">
        <v>115</v>
      </c>
      <c r="B15">
        <v>8</v>
      </c>
      <c r="D15" s="38" t="s">
        <v>116</v>
      </c>
      <c r="E15">
        <v>584</v>
      </c>
      <c r="F15" s="4">
        <v>150</v>
      </c>
      <c r="G15" s="10"/>
      <c r="H15" s="29"/>
      <c r="I15" s="29"/>
      <c r="K15" s="29"/>
      <c r="L15" s="10"/>
    </row>
    <row r="16" spans="1:16" x14ac:dyDescent="0.15">
      <c r="A16" s="38" t="s">
        <v>117</v>
      </c>
      <c r="B16">
        <v>9</v>
      </c>
      <c r="D16" s="31" t="s">
        <v>116</v>
      </c>
      <c r="E16">
        <v>585</v>
      </c>
      <c r="F16" s="4">
        <v>150</v>
      </c>
      <c r="G16" s="10"/>
      <c r="H16" s="29"/>
      <c r="I16" s="34"/>
      <c r="K16" s="29"/>
      <c r="L16" s="10"/>
    </row>
    <row r="17" spans="1:12" x14ac:dyDescent="0.15">
      <c r="A17" s="38" t="s">
        <v>118</v>
      </c>
      <c r="B17">
        <v>10</v>
      </c>
      <c r="D17" s="38" t="s">
        <v>119</v>
      </c>
      <c r="F17" s="4"/>
      <c r="G17" s="10"/>
      <c r="H17" s="29"/>
      <c r="I17" s="29"/>
      <c r="K17" s="29"/>
      <c r="L17" s="10">
        <v>50</v>
      </c>
    </row>
    <row r="18" spans="1:12" x14ac:dyDescent="0.15">
      <c r="A18" s="38" t="s">
        <v>72</v>
      </c>
      <c r="B18">
        <v>11</v>
      </c>
      <c r="D18" s="38" t="s">
        <v>120</v>
      </c>
      <c r="F18" s="4"/>
      <c r="G18" s="10"/>
      <c r="H18" s="29"/>
      <c r="I18" s="29"/>
      <c r="K18" s="29"/>
      <c r="L18" s="10">
        <v>879.62</v>
      </c>
    </row>
    <row r="19" spans="1:12" x14ac:dyDescent="0.15">
      <c r="A19" s="38" t="s">
        <v>122</v>
      </c>
      <c r="B19">
        <v>12</v>
      </c>
      <c r="D19" s="38" t="s">
        <v>121</v>
      </c>
      <c r="F19" s="19">
        <v>318.48</v>
      </c>
      <c r="G19" s="18"/>
      <c r="H19" s="33"/>
      <c r="I19" s="33"/>
      <c r="K19" s="29"/>
      <c r="L19" s="18"/>
    </row>
    <row r="20" spans="1:12" x14ac:dyDescent="0.15">
      <c r="A20" s="38" t="s">
        <v>57</v>
      </c>
      <c r="B20">
        <v>13</v>
      </c>
      <c r="D20" s="38" t="s">
        <v>121</v>
      </c>
      <c r="F20" s="19">
        <v>79.599999999999994</v>
      </c>
      <c r="G20" s="18"/>
      <c r="H20" s="33"/>
      <c r="I20" s="33"/>
      <c r="K20" s="29"/>
      <c r="L20" s="18"/>
    </row>
    <row r="21" spans="1:12" x14ac:dyDescent="0.15">
      <c r="A21" s="38" t="s">
        <v>123</v>
      </c>
      <c r="B21">
        <v>14</v>
      </c>
      <c r="D21" s="42" t="s">
        <v>124</v>
      </c>
      <c r="E21">
        <v>586</v>
      </c>
      <c r="F21" s="19">
        <v>100</v>
      </c>
      <c r="G21" s="18"/>
      <c r="H21" s="33"/>
      <c r="I21" s="33"/>
      <c r="K21" s="29"/>
      <c r="L21" s="18"/>
    </row>
    <row r="22" spans="1:12" x14ac:dyDescent="0.15">
      <c r="A22" s="38" t="s">
        <v>125</v>
      </c>
      <c r="B22">
        <v>15</v>
      </c>
      <c r="D22" s="38" t="s">
        <v>126</v>
      </c>
      <c r="F22" s="19"/>
      <c r="G22" s="18"/>
      <c r="H22" s="33"/>
      <c r="I22" s="33"/>
      <c r="K22" s="29"/>
      <c r="L22" s="18">
        <v>595.29999999999995</v>
      </c>
    </row>
    <row r="23" spans="1:12" x14ac:dyDescent="0.15">
      <c r="A23" s="38" t="s">
        <v>129</v>
      </c>
      <c r="B23">
        <v>16</v>
      </c>
      <c r="D23" s="38" t="s">
        <v>130</v>
      </c>
      <c r="E23">
        <v>587</v>
      </c>
      <c r="F23" s="19">
        <v>2310</v>
      </c>
      <c r="G23" s="18"/>
      <c r="H23" s="33"/>
      <c r="I23" s="33"/>
      <c r="K23" s="29"/>
      <c r="L23" s="18"/>
    </row>
    <row r="24" spans="1:12" x14ac:dyDescent="0.15">
      <c r="A24" s="38" t="s">
        <v>131</v>
      </c>
      <c r="B24">
        <v>17</v>
      </c>
      <c r="D24" s="38" t="s">
        <v>132</v>
      </c>
      <c r="F24" s="19"/>
      <c r="G24" s="18"/>
      <c r="H24" s="33"/>
      <c r="I24" s="33"/>
      <c r="K24" s="29"/>
      <c r="L24" s="18">
        <v>950</v>
      </c>
    </row>
    <row r="25" spans="1:12" x14ac:dyDescent="0.15">
      <c r="A25" s="38" t="s">
        <v>133</v>
      </c>
      <c r="B25">
        <v>18</v>
      </c>
      <c r="D25" s="38" t="s">
        <v>134</v>
      </c>
      <c r="F25" s="44"/>
      <c r="G25" s="10"/>
      <c r="H25" s="29"/>
      <c r="I25" s="29"/>
      <c r="K25" s="29"/>
      <c r="L25" s="18">
        <v>1098.53</v>
      </c>
    </row>
    <row r="26" spans="1:12" x14ac:dyDescent="0.15">
      <c r="A26" s="38" t="s">
        <v>138</v>
      </c>
      <c r="B26">
        <v>19</v>
      </c>
      <c r="D26" s="43" t="s">
        <v>132</v>
      </c>
      <c r="E26">
        <v>588</v>
      </c>
      <c r="F26" s="44">
        <v>129.6</v>
      </c>
      <c r="G26" s="10"/>
      <c r="H26" s="29"/>
      <c r="I26" s="29">
        <v>21.6</v>
      </c>
      <c r="K26" s="29"/>
      <c r="L26" s="10"/>
    </row>
    <row r="27" spans="1:12" x14ac:dyDescent="0.15">
      <c r="A27" s="38" t="s">
        <v>140</v>
      </c>
      <c r="B27">
        <v>20</v>
      </c>
      <c r="D27" s="38" t="s">
        <v>139</v>
      </c>
      <c r="E27">
        <v>589</v>
      </c>
      <c r="F27" s="4">
        <v>118.8</v>
      </c>
      <c r="G27" s="10"/>
      <c r="H27" s="29"/>
      <c r="I27" s="29">
        <v>19.8</v>
      </c>
      <c r="K27" s="29"/>
      <c r="L27" s="10"/>
    </row>
    <row r="28" spans="1:12" x14ac:dyDescent="0.15">
      <c r="A28" s="38" t="s">
        <v>141</v>
      </c>
      <c r="B28">
        <v>21</v>
      </c>
      <c r="D28" s="38" t="s">
        <v>139</v>
      </c>
      <c r="E28">
        <v>590</v>
      </c>
      <c r="F28" s="4">
        <v>936</v>
      </c>
      <c r="G28" s="10"/>
      <c r="H28" s="29"/>
      <c r="I28" s="29">
        <v>156</v>
      </c>
      <c r="K28" s="29"/>
      <c r="L28" s="10"/>
    </row>
    <row r="29" spans="1:12" x14ac:dyDescent="0.15">
      <c r="A29" s="38" t="s">
        <v>142</v>
      </c>
      <c r="B29">
        <v>20</v>
      </c>
      <c r="D29" s="38" t="s">
        <v>143</v>
      </c>
      <c r="E29">
        <v>591</v>
      </c>
      <c r="F29" s="4"/>
      <c r="G29" s="10">
        <v>200</v>
      </c>
      <c r="H29" s="29"/>
      <c r="I29" s="29"/>
      <c r="K29" s="29"/>
      <c r="L29" s="10"/>
    </row>
    <row r="30" spans="1:12" x14ac:dyDescent="0.15">
      <c r="A30" s="38" t="s">
        <v>144</v>
      </c>
      <c r="B30">
        <v>21</v>
      </c>
      <c r="D30" s="38" t="s">
        <v>145</v>
      </c>
      <c r="E30">
        <v>592</v>
      </c>
      <c r="F30" s="4">
        <v>240</v>
      </c>
      <c r="G30" s="10"/>
      <c r="H30" s="29"/>
      <c r="I30" s="29">
        <v>40</v>
      </c>
      <c r="K30" s="29"/>
      <c r="L30" s="10"/>
    </row>
    <row r="31" spans="1:12" x14ac:dyDescent="0.15">
      <c r="A31" s="38" t="s">
        <v>76</v>
      </c>
      <c r="B31">
        <v>22</v>
      </c>
      <c r="D31" s="38" t="s">
        <v>146</v>
      </c>
      <c r="F31" s="4"/>
      <c r="G31" s="10"/>
      <c r="H31" s="29"/>
      <c r="I31" s="29"/>
      <c r="K31" s="29"/>
      <c r="L31" s="10">
        <v>447.49</v>
      </c>
    </row>
    <row r="32" spans="1:12" x14ac:dyDescent="0.15">
      <c r="A32" s="38" t="s">
        <v>147</v>
      </c>
      <c r="B32">
        <v>23</v>
      </c>
      <c r="D32" s="38" t="s">
        <v>150</v>
      </c>
      <c r="F32" s="4">
        <v>318.48</v>
      </c>
      <c r="G32" s="10"/>
      <c r="H32" s="29"/>
      <c r="I32" s="29"/>
      <c r="J32" s="35"/>
      <c r="K32" s="29"/>
      <c r="L32" s="10"/>
    </row>
    <row r="33" spans="1:12" x14ac:dyDescent="0.15">
      <c r="A33" s="38" t="s">
        <v>57</v>
      </c>
      <c r="B33">
        <v>24</v>
      </c>
      <c r="D33" s="38" t="s">
        <v>150</v>
      </c>
      <c r="F33" s="4">
        <v>79.599999999999994</v>
      </c>
      <c r="G33" s="10"/>
      <c r="H33" s="29"/>
      <c r="I33" s="29"/>
      <c r="J33" s="35"/>
      <c r="K33" s="29"/>
      <c r="L33" s="10"/>
    </row>
    <row r="34" spans="1:12" x14ac:dyDescent="0.15">
      <c r="A34" s="38" t="s">
        <v>151</v>
      </c>
      <c r="B34">
        <v>25</v>
      </c>
      <c r="D34" s="38" t="s">
        <v>152</v>
      </c>
      <c r="F34" s="4"/>
      <c r="G34" s="10"/>
      <c r="H34" s="29"/>
      <c r="I34" s="29"/>
      <c r="K34" s="29"/>
      <c r="L34" s="10">
        <v>527.89</v>
      </c>
    </row>
    <row r="35" spans="1:12" x14ac:dyDescent="0.15">
      <c r="A35" s="38" t="s">
        <v>160</v>
      </c>
      <c r="B35">
        <v>26</v>
      </c>
      <c r="D35" s="38" t="s">
        <v>161</v>
      </c>
      <c r="F35" s="4"/>
      <c r="G35" s="10"/>
      <c r="H35" s="29"/>
      <c r="I35" s="29"/>
      <c r="K35" s="29"/>
      <c r="L35" s="10">
        <v>208.97</v>
      </c>
    </row>
    <row r="36" spans="1:12" x14ac:dyDescent="0.15">
      <c r="A36" s="38" t="s">
        <v>162</v>
      </c>
      <c r="B36">
        <v>27</v>
      </c>
      <c r="D36" s="38" t="s">
        <v>163</v>
      </c>
      <c r="F36" s="4"/>
      <c r="G36" s="10"/>
      <c r="H36" s="29"/>
      <c r="I36" s="29"/>
      <c r="K36" s="29"/>
      <c r="L36" s="10">
        <v>10.91</v>
      </c>
    </row>
    <row r="37" spans="1:12" x14ac:dyDescent="0.15">
      <c r="A37" s="38" t="s">
        <v>164</v>
      </c>
      <c r="B37">
        <v>28</v>
      </c>
      <c r="D37" s="38" t="s">
        <v>165</v>
      </c>
      <c r="F37" s="4"/>
      <c r="G37" s="10"/>
      <c r="H37" s="29"/>
      <c r="I37" s="29"/>
      <c r="K37" s="29"/>
      <c r="L37" s="54">
        <v>569.47</v>
      </c>
    </row>
    <row r="38" spans="1:12" x14ac:dyDescent="0.15">
      <c r="A38" s="38" t="s">
        <v>170</v>
      </c>
      <c r="B38">
        <v>29</v>
      </c>
      <c r="D38" s="38" t="s">
        <v>171</v>
      </c>
      <c r="F38" s="4"/>
      <c r="G38" s="10"/>
      <c r="H38" s="29"/>
      <c r="I38" s="29"/>
      <c r="K38" s="29"/>
      <c r="L38" s="54">
        <v>704.3</v>
      </c>
    </row>
    <row r="39" spans="1:12" x14ac:dyDescent="0.15">
      <c r="A39" s="38" t="s">
        <v>172</v>
      </c>
      <c r="B39">
        <v>30</v>
      </c>
      <c r="D39" s="38" t="s">
        <v>173</v>
      </c>
      <c r="E39">
        <v>593</v>
      </c>
      <c r="F39" s="4">
        <v>312</v>
      </c>
      <c r="G39" s="10"/>
      <c r="H39" s="29"/>
      <c r="I39" s="29">
        <v>52</v>
      </c>
      <c r="K39" s="29"/>
      <c r="L39" s="54"/>
    </row>
    <row r="40" spans="1:12" x14ac:dyDescent="0.15">
      <c r="A40" s="38" t="s">
        <v>174</v>
      </c>
      <c r="B40">
        <v>31</v>
      </c>
      <c r="D40" s="38" t="s">
        <v>173</v>
      </c>
      <c r="E40">
        <v>594</v>
      </c>
      <c r="F40" s="4">
        <v>540</v>
      </c>
      <c r="G40" s="10"/>
      <c r="H40" s="29"/>
      <c r="I40" s="29"/>
      <c r="K40" s="29"/>
      <c r="L40" s="54"/>
    </row>
    <row r="41" spans="1:12" x14ac:dyDescent="0.15">
      <c r="A41" s="38" t="s">
        <v>177</v>
      </c>
      <c r="B41">
        <v>32</v>
      </c>
      <c r="D41" s="38"/>
      <c r="F41" s="4">
        <v>318.48</v>
      </c>
      <c r="G41" s="10"/>
      <c r="H41" s="29"/>
      <c r="I41" s="29"/>
      <c r="K41" s="29"/>
      <c r="L41" s="54"/>
    </row>
    <row r="42" spans="1:12" x14ac:dyDescent="0.15">
      <c r="A42" s="38" t="s">
        <v>57</v>
      </c>
      <c r="B42">
        <v>33</v>
      </c>
      <c r="D42" s="38"/>
      <c r="F42" s="4">
        <v>79.599999999999994</v>
      </c>
      <c r="G42" s="29"/>
      <c r="I42" s="29"/>
      <c r="K42" s="29"/>
      <c r="L42" s="54"/>
    </row>
    <row r="43" spans="1:12" x14ac:dyDescent="0.15">
      <c r="A43" s="38" t="s">
        <v>178</v>
      </c>
      <c r="B43">
        <v>34</v>
      </c>
      <c r="D43" s="38" t="s">
        <v>179</v>
      </c>
      <c r="F43" s="4"/>
      <c r="G43" s="29"/>
      <c r="I43" s="4"/>
      <c r="K43" s="29"/>
      <c r="L43" s="54">
        <v>451.8</v>
      </c>
    </row>
    <row r="44" spans="1:12" x14ac:dyDescent="0.15">
      <c r="A44" s="38" t="s">
        <v>180</v>
      </c>
      <c r="B44">
        <v>35</v>
      </c>
      <c r="D44" s="38" t="s">
        <v>181</v>
      </c>
      <c r="E44">
        <v>595</v>
      </c>
      <c r="F44" s="4">
        <v>750</v>
      </c>
      <c r="G44" s="29"/>
      <c r="I44" s="4"/>
      <c r="K44" s="29"/>
      <c r="L44" s="54"/>
    </row>
    <row r="45" spans="1:12" x14ac:dyDescent="0.15">
      <c r="A45" s="38" t="s">
        <v>184</v>
      </c>
      <c r="B45">
        <v>36</v>
      </c>
      <c r="D45" s="38" t="s">
        <v>185</v>
      </c>
      <c r="F45" s="4"/>
      <c r="G45" s="29"/>
      <c r="I45" s="29"/>
      <c r="K45" s="29"/>
      <c r="L45" s="54">
        <v>300.42</v>
      </c>
    </row>
    <row r="46" spans="1:12" x14ac:dyDescent="0.15">
      <c r="A46" s="38" t="s">
        <v>78</v>
      </c>
      <c r="B46">
        <v>37</v>
      </c>
      <c r="D46" s="38" t="s">
        <v>186</v>
      </c>
      <c r="F46" s="4"/>
      <c r="G46" s="29"/>
      <c r="I46" s="29"/>
      <c r="K46" s="29"/>
      <c r="L46" s="54">
        <v>100</v>
      </c>
    </row>
    <row r="47" spans="1:12" x14ac:dyDescent="0.15">
      <c r="A47" s="38" t="s">
        <v>188</v>
      </c>
      <c r="B47">
        <v>38</v>
      </c>
      <c r="D47" s="38" t="s">
        <v>189</v>
      </c>
      <c r="F47" s="4"/>
      <c r="G47" s="29"/>
      <c r="I47" s="29"/>
      <c r="K47" s="29"/>
      <c r="L47" s="54">
        <v>202.06</v>
      </c>
    </row>
    <row r="48" spans="1:12" x14ac:dyDescent="0.15">
      <c r="A48" s="38" t="s">
        <v>190</v>
      </c>
      <c r="B48">
        <v>39</v>
      </c>
      <c r="D48" s="38" t="s">
        <v>189</v>
      </c>
      <c r="F48" s="4"/>
      <c r="G48" s="29"/>
      <c r="I48" s="29"/>
      <c r="K48" s="29"/>
      <c r="L48" s="54">
        <v>25.42</v>
      </c>
    </row>
    <row r="49" spans="1:12" x14ac:dyDescent="0.15">
      <c r="A49" s="38" t="s">
        <v>195</v>
      </c>
      <c r="B49">
        <v>40</v>
      </c>
      <c r="D49" s="38" t="s">
        <v>201</v>
      </c>
      <c r="E49">
        <v>604</v>
      </c>
      <c r="F49" s="4">
        <v>267.62</v>
      </c>
      <c r="G49" s="29"/>
      <c r="I49" s="29"/>
      <c r="K49" s="29"/>
      <c r="L49" s="54"/>
    </row>
    <row r="50" spans="1:12" x14ac:dyDescent="0.15">
      <c r="A50" s="38" t="s">
        <v>196</v>
      </c>
      <c r="B50">
        <v>41</v>
      </c>
      <c r="D50" s="38" t="s">
        <v>209</v>
      </c>
      <c r="F50" s="29"/>
      <c r="G50" s="29"/>
      <c r="I50" s="29"/>
      <c r="K50" s="29"/>
      <c r="L50" s="54">
        <v>292.35000000000002</v>
      </c>
    </row>
    <row r="51" spans="1:12" x14ac:dyDescent="0.15">
      <c r="A51" s="38" t="s">
        <v>197</v>
      </c>
      <c r="B51">
        <v>42</v>
      </c>
      <c r="D51" s="38" t="s">
        <v>199</v>
      </c>
      <c r="F51" s="29">
        <v>318.48</v>
      </c>
      <c r="G51" s="29"/>
      <c r="I51" s="29"/>
      <c r="K51" s="29"/>
      <c r="L51" s="54"/>
    </row>
    <row r="52" spans="1:12" x14ac:dyDescent="0.15">
      <c r="A52" s="38" t="s">
        <v>57</v>
      </c>
      <c r="B52">
        <v>43</v>
      </c>
      <c r="D52" s="38" t="s">
        <v>199</v>
      </c>
      <c r="F52" s="29">
        <v>79.599999999999994</v>
      </c>
      <c r="G52" s="29"/>
      <c r="I52" s="29"/>
      <c r="K52" s="29"/>
      <c r="L52" s="54"/>
    </row>
    <row r="53" spans="1:12" x14ac:dyDescent="0.15">
      <c r="A53" s="38" t="s">
        <v>198</v>
      </c>
      <c r="B53">
        <v>44</v>
      </c>
      <c r="D53" s="38" t="s">
        <v>199</v>
      </c>
      <c r="F53" s="29">
        <v>233.82</v>
      </c>
      <c r="G53" s="29"/>
      <c r="I53" s="29">
        <v>38.97</v>
      </c>
      <c r="K53" s="29"/>
      <c r="L53" s="54"/>
    </row>
    <row r="54" spans="1:12" x14ac:dyDescent="0.15">
      <c r="A54" s="38" t="s">
        <v>79</v>
      </c>
      <c r="B54">
        <v>45</v>
      </c>
      <c r="D54" s="38" t="s">
        <v>200</v>
      </c>
      <c r="E54">
        <v>602</v>
      </c>
      <c r="F54" s="29">
        <v>15</v>
      </c>
      <c r="G54" s="29"/>
      <c r="I54" s="29"/>
      <c r="K54" s="29"/>
      <c r="L54" s="54"/>
    </row>
    <row r="55" spans="1:12" x14ac:dyDescent="0.15">
      <c r="A55" s="38" t="s">
        <v>80</v>
      </c>
      <c r="B55">
        <v>46</v>
      </c>
      <c r="D55" s="38" t="s">
        <v>200</v>
      </c>
      <c r="E55">
        <v>601</v>
      </c>
      <c r="F55" s="29">
        <v>15</v>
      </c>
      <c r="G55" s="29"/>
      <c r="I55" s="29"/>
      <c r="K55" s="29"/>
      <c r="L55" s="54"/>
    </row>
    <row r="56" spans="1:12" x14ac:dyDescent="0.15">
      <c r="A56" s="38" t="s">
        <v>81</v>
      </c>
      <c r="B56">
        <v>47</v>
      </c>
      <c r="D56" s="38" t="s">
        <v>200</v>
      </c>
      <c r="E56">
        <v>603</v>
      </c>
      <c r="F56" s="29">
        <v>15</v>
      </c>
      <c r="G56" s="29"/>
      <c r="I56" s="29"/>
      <c r="K56" s="29"/>
      <c r="L56" s="54"/>
    </row>
    <row r="57" spans="1:12" x14ac:dyDescent="0.15">
      <c r="A57" s="38" t="s">
        <v>203</v>
      </c>
      <c r="B57">
        <v>48</v>
      </c>
      <c r="D57" s="38" t="s">
        <v>199</v>
      </c>
      <c r="F57" s="29"/>
      <c r="G57" s="29"/>
      <c r="I57" s="29"/>
      <c r="K57" s="29">
        <v>10000</v>
      </c>
      <c r="L57" s="54"/>
    </row>
    <row r="58" spans="1:12" x14ac:dyDescent="0.15">
      <c r="A58" s="38" t="s">
        <v>204</v>
      </c>
      <c r="B58">
        <v>49</v>
      </c>
      <c r="D58" s="38" t="s">
        <v>199</v>
      </c>
      <c r="F58" s="29">
        <v>10000</v>
      </c>
      <c r="G58" s="29"/>
      <c r="I58" s="29"/>
      <c r="K58" s="29"/>
      <c r="L58" s="54"/>
    </row>
    <row r="59" spans="1:12" x14ac:dyDescent="0.15">
      <c r="A59" s="38"/>
      <c r="B59">
        <v>50</v>
      </c>
      <c r="D59" s="38"/>
      <c r="F59" s="29"/>
      <c r="G59" s="29"/>
      <c r="I59" s="29"/>
      <c r="K59" s="29"/>
      <c r="L59" s="54"/>
    </row>
    <row r="60" spans="1:12" x14ac:dyDescent="0.15">
      <c r="A60" s="38"/>
      <c r="B60">
        <v>51</v>
      </c>
      <c r="D60" s="38"/>
      <c r="F60" s="4"/>
      <c r="G60" s="4"/>
      <c r="I60" s="29"/>
      <c r="K60" s="29"/>
      <c r="L60" s="54"/>
    </row>
    <row r="61" spans="1:12" x14ac:dyDescent="0.15">
      <c r="A61" s="38"/>
      <c r="D61" s="38"/>
      <c r="F61" s="4"/>
      <c r="G61" s="4"/>
      <c r="I61" s="29"/>
      <c r="K61" s="29"/>
      <c r="L61" s="54"/>
    </row>
    <row r="62" spans="1:12" x14ac:dyDescent="0.15">
      <c r="A62" s="38"/>
      <c r="D62" s="38"/>
      <c r="F62" s="4"/>
      <c r="G62" s="4"/>
      <c r="I62" s="29"/>
      <c r="K62" s="29"/>
      <c r="L62" s="4"/>
    </row>
    <row r="63" spans="1:12" x14ac:dyDescent="0.15">
      <c r="A63" s="38"/>
      <c r="D63" s="38"/>
      <c r="F63" s="4"/>
      <c r="G63" s="4"/>
      <c r="I63" s="29"/>
      <c r="L63" s="29"/>
    </row>
    <row r="64" spans="1:12" x14ac:dyDescent="0.15">
      <c r="A64" s="38"/>
      <c r="D64" s="38"/>
      <c r="F64" s="4"/>
      <c r="G64" s="4"/>
      <c r="I64" s="29"/>
      <c r="L64" s="29"/>
    </row>
    <row r="65" spans="1:12" ht="14" thickBot="1" x14ac:dyDescent="0.2">
      <c r="A65" s="38"/>
      <c r="F65" s="9">
        <f>SUM(F8:F64)</f>
        <v>18243.980000000003</v>
      </c>
      <c r="G65" s="9">
        <f>SUM(G8:G60)</f>
        <v>200</v>
      </c>
      <c r="H65" s="27"/>
      <c r="I65" s="41">
        <f>SUM(I8:I63)</f>
        <v>328.37</v>
      </c>
      <c r="J65" s="27"/>
      <c r="K65" s="11">
        <f>SUM(K8:K63)</f>
        <v>10000</v>
      </c>
      <c r="L65" s="11">
        <f>SUM(L6:L64)</f>
        <v>8157.7500000000018</v>
      </c>
    </row>
    <row r="66" spans="1:12" ht="14" thickTop="1" x14ac:dyDescent="0.15">
      <c r="A66" s="2" t="s">
        <v>44</v>
      </c>
    </row>
  </sheetData>
  <mergeCells count="1">
    <mergeCell ref="F4:I4"/>
  </mergeCells>
  <phoneticPr fontId="0" type="noConversion"/>
  <pageMargins left="0.75" right="0.75" top="1" bottom="1" header="0.5" footer="0.5"/>
  <pageSetup paperSize="9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32"/>
  <sheetViews>
    <sheetView topLeftCell="B8" zoomScale="150" zoomScaleNormal="150" zoomScalePageLayoutView="150" workbookViewId="0">
      <pane xSplit="30760" topLeftCell="X1"/>
      <selection activeCell="B22" sqref="B22"/>
      <selection pane="topRight" activeCell="X1" sqref="X1"/>
    </sheetView>
  </sheetViews>
  <sheetFormatPr baseColWidth="10" defaultColWidth="8.83203125" defaultRowHeight="13" x14ac:dyDescent="0.15"/>
  <cols>
    <col min="1" max="1" width="9.6640625" hidden="1" customWidth="1"/>
    <col min="2" max="2" width="16.1640625" customWidth="1"/>
    <col min="3" max="3" width="4.6640625" customWidth="1"/>
    <col min="4" max="4" width="6.6640625" customWidth="1"/>
    <col min="5" max="5" width="5" customWidth="1"/>
    <col min="6" max="6" width="4.83203125" customWidth="1"/>
    <col min="7" max="7" width="7.5" customWidth="1"/>
    <col min="8" max="8" width="7.33203125" customWidth="1"/>
    <col min="9" max="9" width="5.6640625" customWidth="1"/>
    <col min="10" max="10" width="4.5" customWidth="1"/>
    <col min="11" max="11" width="5" customWidth="1"/>
    <col min="12" max="12" width="4.33203125" customWidth="1"/>
    <col min="13" max="13" width="4.6640625" customWidth="1"/>
    <col min="14" max="14" width="6.1640625" customWidth="1"/>
    <col min="15" max="15" width="7.5" customWidth="1"/>
    <col min="16" max="16" width="11.5" customWidth="1"/>
    <col min="17" max="17" width="9.83203125" customWidth="1"/>
    <col min="19" max="19" width="7.5" customWidth="1"/>
  </cols>
  <sheetData>
    <row r="2" spans="1:24" ht="16" x14ac:dyDescent="0.2">
      <c r="G2" s="1" t="s">
        <v>84</v>
      </c>
    </row>
    <row r="3" spans="1:24" ht="16" x14ac:dyDescent="0.2">
      <c r="G3" s="1"/>
    </row>
    <row r="4" spans="1:24" x14ac:dyDescent="0.15">
      <c r="A4">
        <v>1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 t="s">
        <v>18</v>
      </c>
      <c r="O4" s="2" t="s">
        <v>19</v>
      </c>
      <c r="P4" s="2" t="s">
        <v>25</v>
      </c>
      <c r="Q4" s="2" t="s">
        <v>24</v>
      </c>
      <c r="R4" s="2" t="s">
        <v>5</v>
      </c>
      <c r="S4" s="2"/>
    </row>
    <row r="5" spans="1:24" x14ac:dyDescent="0.15">
      <c r="B5" s="2"/>
      <c r="O5" s="2"/>
      <c r="P5" s="2"/>
    </row>
    <row r="6" spans="1:24" ht="45" x14ac:dyDescent="0.45">
      <c r="B6" s="2" t="s">
        <v>20</v>
      </c>
      <c r="C6">
        <v>90</v>
      </c>
      <c r="D6">
        <v>310</v>
      </c>
      <c r="E6">
        <v>104</v>
      </c>
      <c r="F6">
        <v>162</v>
      </c>
      <c r="G6">
        <v>146</v>
      </c>
      <c r="H6">
        <v>112</v>
      </c>
      <c r="I6">
        <v>152</v>
      </c>
      <c r="J6">
        <v>87</v>
      </c>
      <c r="K6">
        <v>104</v>
      </c>
      <c r="L6">
        <v>112</v>
      </c>
      <c r="M6">
        <v>84</v>
      </c>
      <c r="N6">
        <v>206</v>
      </c>
      <c r="O6">
        <f>SUM(C6:N6)</f>
        <v>1669</v>
      </c>
      <c r="P6" s="29">
        <f>MMULT(O6,0.06)</f>
        <v>100.14</v>
      </c>
      <c r="X6" s="37"/>
    </row>
    <row r="7" spans="1:24" x14ac:dyDescent="0.15">
      <c r="A7">
        <v>3</v>
      </c>
      <c r="P7" s="29"/>
    </row>
    <row r="8" spans="1:24" x14ac:dyDescent="0.15">
      <c r="B8" s="2"/>
      <c r="P8" s="29"/>
    </row>
    <row r="9" spans="1:24" x14ac:dyDescent="0.15">
      <c r="A9">
        <v>4</v>
      </c>
      <c r="B9" s="2" t="s">
        <v>56</v>
      </c>
      <c r="C9">
        <v>7</v>
      </c>
      <c r="D9">
        <v>3</v>
      </c>
      <c r="E9">
        <v>5</v>
      </c>
      <c r="F9">
        <v>3</v>
      </c>
      <c r="G9">
        <v>6</v>
      </c>
      <c r="H9">
        <v>3</v>
      </c>
      <c r="I9">
        <v>3</v>
      </c>
      <c r="J9">
        <v>4</v>
      </c>
      <c r="K9">
        <v>6</v>
      </c>
      <c r="L9">
        <v>5</v>
      </c>
      <c r="M9">
        <v>2</v>
      </c>
      <c r="N9">
        <v>2</v>
      </c>
      <c r="O9">
        <f>SUM(C9:N9)</f>
        <v>49</v>
      </c>
      <c r="P9" s="29"/>
    </row>
    <row r="10" spans="1:24" x14ac:dyDescent="0.15">
      <c r="B10" s="2" t="s">
        <v>63</v>
      </c>
      <c r="O10">
        <v>72</v>
      </c>
      <c r="P10" s="29">
        <v>48.24</v>
      </c>
      <c r="Q10" s="4" t="s">
        <v>214</v>
      </c>
      <c r="S10" s="4"/>
    </row>
    <row r="11" spans="1:24" x14ac:dyDescent="0.15">
      <c r="P11" s="29"/>
    </row>
    <row r="12" spans="1:24" x14ac:dyDescent="0.15">
      <c r="B12" s="2" t="s">
        <v>21</v>
      </c>
      <c r="P12" s="29"/>
    </row>
    <row r="13" spans="1:24" x14ac:dyDescent="0.15">
      <c r="B13" t="s">
        <v>207</v>
      </c>
      <c r="E13" s="4"/>
      <c r="F13" s="4"/>
      <c r="P13" s="29">
        <v>19.46</v>
      </c>
      <c r="R13" s="4">
        <v>3.24</v>
      </c>
    </row>
    <row r="14" spans="1:24" x14ac:dyDescent="0.15">
      <c r="A14">
        <v>5</v>
      </c>
      <c r="B14" t="s">
        <v>58</v>
      </c>
      <c r="D14" s="5"/>
      <c r="G14" s="4"/>
      <c r="P14" s="29"/>
      <c r="R14" s="4"/>
    </row>
    <row r="15" spans="1:24" x14ac:dyDescent="0.15">
      <c r="A15">
        <v>6</v>
      </c>
      <c r="D15" s="4"/>
      <c r="P15" s="29"/>
    </row>
    <row r="16" spans="1:24" x14ac:dyDescent="0.15">
      <c r="A16">
        <v>7</v>
      </c>
      <c r="B16" t="s">
        <v>49</v>
      </c>
      <c r="D16" s="4"/>
      <c r="P16" s="29">
        <v>2.1</v>
      </c>
    </row>
    <row r="17" spans="1:19" x14ac:dyDescent="0.15">
      <c r="A17">
        <v>8</v>
      </c>
      <c r="B17" s="38" t="s">
        <v>22</v>
      </c>
      <c r="P17" s="29"/>
    </row>
    <row r="18" spans="1:19" x14ac:dyDescent="0.15">
      <c r="A18">
        <v>9</v>
      </c>
      <c r="B18" s="38" t="s">
        <v>97</v>
      </c>
      <c r="P18" s="29">
        <v>51.3</v>
      </c>
      <c r="Q18" t="s">
        <v>99</v>
      </c>
      <c r="R18">
        <v>8.5500000000000007</v>
      </c>
    </row>
    <row r="19" spans="1:19" x14ac:dyDescent="0.15">
      <c r="B19" s="38" t="s">
        <v>98</v>
      </c>
      <c r="G19" s="2"/>
      <c r="P19" s="29">
        <v>45</v>
      </c>
      <c r="Q19" t="s">
        <v>99</v>
      </c>
      <c r="R19" s="4">
        <v>7.5</v>
      </c>
    </row>
    <row r="20" spans="1:19" x14ac:dyDescent="0.15">
      <c r="B20" s="38" t="s">
        <v>73</v>
      </c>
      <c r="P20" s="29"/>
    </row>
    <row r="21" spans="1:19" x14ac:dyDescent="0.15">
      <c r="B21" s="38" t="s">
        <v>74</v>
      </c>
      <c r="P21" s="29"/>
      <c r="Q21" s="10"/>
      <c r="R21" s="4"/>
    </row>
    <row r="22" spans="1:19" x14ac:dyDescent="0.15">
      <c r="A22" s="2"/>
      <c r="B22" s="2"/>
      <c r="P22" s="29"/>
      <c r="Q22" s="4"/>
    </row>
    <row r="23" spans="1:19" ht="14" thickBot="1" x14ac:dyDescent="0.2">
      <c r="B23" s="2"/>
      <c r="P23" s="30"/>
      <c r="Q23" s="8"/>
    </row>
    <row r="24" spans="1:19" ht="15" thickTop="1" thickBot="1" x14ac:dyDescent="0.2">
      <c r="B24" s="2" t="s">
        <v>44</v>
      </c>
      <c r="P24" s="29">
        <f>SUM(P6:P23)</f>
        <v>266.24</v>
      </c>
      <c r="Q24" s="4"/>
      <c r="R24" s="36">
        <f>SUM(R5:R23)</f>
        <v>19.29</v>
      </c>
      <c r="S24" s="4"/>
    </row>
    <row r="25" spans="1:19" ht="14" thickTop="1" x14ac:dyDescent="0.15"/>
    <row r="26" spans="1:19" x14ac:dyDescent="0.15">
      <c r="G26" s="2" t="s">
        <v>41</v>
      </c>
      <c r="H26" s="57" t="s">
        <v>40</v>
      </c>
      <c r="I26" s="57"/>
    </row>
    <row r="27" spans="1:19" x14ac:dyDescent="0.15">
      <c r="H27" t="s">
        <v>3</v>
      </c>
      <c r="I27" t="s">
        <v>1</v>
      </c>
      <c r="S27" s="4"/>
    </row>
    <row r="28" spans="1:19" x14ac:dyDescent="0.15">
      <c r="B28" t="s">
        <v>54</v>
      </c>
      <c r="G28" s="10">
        <v>142.19</v>
      </c>
      <c r="H28">
        <v>50</v>
      </c>
    </row>
    <row r="29" spans="1:19" x14ac:dyDescent="0.15">
      <c r="B29" t="s">
        <v>51</v>
      </c>
      <c r="G29" s="4">
        <f>'Current account'!G65</f>
        <v>200</v>
      </c>
      <c r="M29" s="13"/>
    </row>
    <row r="30" spans="1:19" x14ac:dyDescent="0.15">
      <c r="B30" t="s">
        <v>25</v>
      </c>
      <c r="G30" s="4">
        <f>P24</f>
        <v>266.24</v>
      </c>
    </row>
    <row r="31" spans="1:19" ht="14" thickBot="1" x14ac:dyDescent="0.2">
      <c r="B31" t="s">
        <v>55</v>
      </c>
      <c r="G31" s="9">
        <f>G28+G29-G30</f>
        <v>75.949999999999989</v>
      </c>
      <c r="H31">
        <f>O10-O9+H28</f>
        <v>73</v>
      </c>
      <c r="I31" s="4">
        <v>48.91</v>
      </c>
    </row>
    <row r="32" spans="1:19" ht="14" thickTop="1" x14ac:dyDescent="0.15"/>
  </sheetData>
  <mergeCells count="1">
    <mergeCell ref="H26:I26"/>
  </mergeCells>
  <phoneticPr fontId="0" type="noConversion"/>
  <pageMargins left="0.75" right="0.75" top="1" bottom="1" header="0.5" footer="0.5"/>
  <pageSetup paperSize="9" orientation="landscape" horizontalDpi="4294967293" verticalDpi="4294967293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Annual Accounts</vt:lpstr>
      <vt:lpstr>Reconciliations</vt:lpstr>
      <vt:lpstr>Savings account </vt:lpstr>
      <vt:lpstr>Current account</vt:lpstr>
      <vt:lpstr>Petty cash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Microsoft Office User</cp:lastModifiedBy>
  <cp:lastPrinted>2019-04-03T13:27:42Z</cp:lastPrinted>
  <dcterms:created xsi:type="dcterms:W3CDTF">1996-10-14T23:33:28Z</dcterms:created>
  <dcterms:modified xsi:type="dcterms:W3CDTF">2019-04-03T13:29:20Z</dcterms:modified>
</cp:coreProperties>
</file>