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allis/Documents/PCC 2021/"/>
    </mc:Choice>
  </mc:AlternateContent>
  <xr:revisionPtr revIDLastSave="0" documentId="13_ncr:1_{17CD793D-930B-2645-947D-A1C746C2FC5C}" xr6:coauthVersionLast="47" xr6:coauthVersionMax="47" xr10:uidLastSave="{00000000-0000-0000-0000-000000000000}"/>
  <bookViews>
    <workbookView xWindow="0" yWindow="500" windowWidth="25600" windowHeight="14540" activeTab="3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Sheet1!$A$1:$E$98</definedName>
    <definedName name="_xlnm.Print_Area" localSheetId="1">Sheet2!$A$1:$E$26</definedName>
    <definedName name="_xlnm.Print_Area" localSheetId="2">Sheet3!$A$1:$F$55</definedName>
    <definedName name="_xlnm.Print_Area" localSheetId="3">Sheet4!$A$1:$F$50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F39" i="4" l="1"/>
  <c r="E30" i="4"/>
  <c r="E32" i="4"/>
  <c r="E37" i="4" l="1"/>
  <c r="E12" i="4"/>
  <c r="F32" i="3"/>
  <c r="E19" i="4"/>
  <c r="E16" i="4"/>
  <c r="E14" i="4"/>
  <c r="E34" i="4"/>
  <c r="E21" i="1" l="1"/>
  <c r="E63" i="1" l="1"/>
  <c r="E52" i="1"/>
  <c r="E55" i="1"/>
  <c r="E67" i="1"/>
  <c r="E36" i="3"/>
  <c r="E54" i="1"/>
  <c r="E65" i="1"/>
  <c r="E16" i="1"/>
  <c r="E33" i="1"/>
  <c r="E46" i="1"/>
  <c r="E22" i="1"/>
  <c r="F22" i="3"/>
  <c r="G25" i="4"/>
  <c r="F35" i="4"/>
  <c r="G39" i="4"/>
  <c r="G41" i="4"/>
  <c r="G50" i="4"/>
  <c r="E17" i="3"/>
  <c r="E19" i="3"/>
  <c r="F31" i="3"/>
  <c r="F34" i="3"/>
  <c r="B36" i="3"/>
  <c r="C36" i="3"/>
  <c r="D36" i="3"/>
  <c r="F47" i="3"/>
  <c r="F49" i="3"/>
  <c r="F52" i="3"/>
  <c r="I52" i="3"/>
  <c r="J52" i="3" s="1"/>
  <c r="B55" i="3"/>
  <c r="B47" i="4" s="1"/>
  <c r="E55" i="3"/>
  <c r="E47" i="4" s="1"/>
  <c r="F40" i="1"/>
  <c r="E59" i="1"/>
  <c r="E61" i="1"/>
  <c r="E62" i="1"/>
  <c r="E66" i="1"/>
  <c r="E68" i="1"/>
  <c r="E27" i="1"/>
  <c r="F36" i="3" l="1"/>
  <c r="F44" i="3"/>
  <c r="E26" i="1"/>
  <c r="E70" i="1"/>
  <c r="F63" i="1"/>
  <c r="F72" i="1" s="1"/>
  <c r="F74" i="1" s="1"/>
  <c r="E56" i="1"/>
  <c r="E14" i="1"/>
  <c r="E23" i="1"/>
  <c r="E36" i="1"/>
  <c r="E47" i="1"/>
  <c r="E50" i="1"/>
  <c r="E57" i="1"/>
  <c r="B17" i="3"/>
  <c r="B19" i="3"/>
  <c r="B26" i="3" s="1"/>
  <c r="B39" i="3" s="1"/>
  <c r="B46" i="4" s="1"/>
  <c r="E38" i="1"/>
  <c r="E13" i="1"/>
  <c r="E64" i="1"/>
  <c r="F25" i="3"/>
  <c r="E60" i="1"/>
  <c r="B25" i="4"/>
  <c r="E39" i="4"/>
  <c r="B39" i="4"/>
  <c r="E34" i="1"/>
  <c r="F53" i="3"/>
  <c r="E25" i="4"/>
  <c r="E51" i="1"/>
  <c r="D55" i="3"/>
  <c r="D47" i="4" s="1"/>
  <c r="E26" i="3"/>
  <c r="E39" i="3" s="1"/>
  <c r="F20" i="4"/>
  <c r="C72" i="1"/>
  <c r="C25" i="4"/>
  <c r="E30" i="1"/>
  <c r="E18" i="1"/>
  <c r="F23" i="3"/>
  <c r="D39" i="4"/>
  <c r="E53" i="1"/>
  <c r="E17" i="1"/>
  <c r="F45" i="3"/>
  <c r="I51" i="3"/>
  <c r="E20" i="1"/>
  <c r="F17" i="4"/>
  <c r="C39" i="4"/>
  <c r="C41" i="4" l="1"/>
  <c r="C48" i="4" s="1"/>
  <c r="F25" i="4"/>
  <c r="F41" i="4" s="1"/>
  <c r="B41" i="4"/>
  <c r="B48" i="4" s="1"/>
  <c r="B50" i="4" s="1"/>
  <c r="F12" i="3"/>
  <c r="H15" i="3"/>
  <c r="E46" i="4"/>
  <c r="E41" i="4"/>
  <c r="F15" i="3"/>
  <c r="F21" i="3"/>
  <c r="H12" i="3"/>
  <c r="E28" i="1"/>
  <c r="E15" i="1"/>
  <c r="C40" i="1"/>
  <c r="C74" i="1" s="1"/>
  <c r="E58" i="1"/>
  <c r="E14" i="2"/>
  <c r="B40" i="1"/>
  <c r="B72" i="1"/>
  <c r="L45" i="3"/>
  <c r="D40" i="1"/>
  <c r="E35" i="1"/>
  <c r="E48" i="4" l="1"/>
  <c r="C17" i="3"/>
  <c r="C19" i="3"/>
  <c r="E16" i="2"/>
  <c r="H13" i="3"/>
  <c r="E12" i="2"/>
  <c r="B74" i="1"/>
  <c r="B19" i="2" s="1"/>
  <c r="F24" i="3"/>
  <c r="H25" i="3" s="1"/>
  <c r="F51" i="3"/>
  <c r="C55" i="3"/>
  <c r="F13" i="3"/>
  <c r="E15" i="2"/>
  <c r="D41" i="4"/>
  <c r="E40" i="1"/>
  <c r="E50" i="4" l="1"/>
  <c r="C47" i="4"/>
  <c r="L57" i="3"/>
  <c r="H52" i="3"/>
  <c r="F55" i="3"/>
  <c r="F47" i="4" s="1"/>
  <c r="J51" i="3"/>
  <c r="C26" i="3"/>
  <c r="C39" i="3" s="1"/>
  <c r="D72" i="1"/>
  <c r="D74" i="1" s="1"/>
  <c r="E69" i="1"/>
  <c r="D48" i="4"/>
  <c r="F48" i="4"/>
  <c r="E72" i="1" l="1"/>
  <c r="E74" i="1" s="1"/>
  <c r="C46" i="4"/>
  <c r="D19" i="2"/>
  <c r="E10" i="2"/>
  <c r="E19" i="2" s="1"/>
  <c r="C50" i="4" l="1"/>
  <c r="D17" i="3"/>
  <c r="H14" i="3" l="1"/>
  <c r="H17" i="3" s="1"/>
  <c r="F14" i="3"/>
  <c r="D19" i="3"/>
  <c r="D26" i="3" s="1"/>
  <c r="D39" i="3" l="1"/>
  <c r="F19" i="3"/>
  <c r="F26" i="3" s="1"/>
  <c r="F39" i="3" s="1"/>
  <c r="F46" i="4" s="1"/>
  <c r="F17" i="3"/>
  <c r="D46" i="4" l="1"/>
  <c r="L39" i="3"/>
  <c r="D50" i="4" l="1"/>
  <c r="F50" i="4" l="1"/>
  <c r="E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Rosie</author>
  </authors>
  <commentList>
    <comment ref="F30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Rosie: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Calculated From Ccla website 31/12/15
</t>
        </r>
      </text>
    </comment>
    <comment ref="F31" authorId="0" shapeId="0" xr:uid="{00000000-0006-0000-0200-000002000000}">
      <text>
        <r>
          <rPr>
            <b/>
            <sz val="9"/>
            <color rgb="FF000000"/>
            <rFont val="Tahoma"/>
            <family val="2"/>
          </rPr>
          <t>Rosie: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Calculated From Ccla website 31/12/15</t>
        </r>
      </text>
    </comment>
  </commentList>
</comments>
</file>

<file path=xl/sharedStrings.xml><?xml version="1.0" encoding="utf-8"?>
<sst xmlns="http://schemas.openxmlformats.org/spreadsheetml/2006/main" count="201" uniqueCount="153">
  <si>
    <t>Total</t>
  </si>
  <si>
    <t>Receipts</t>
  </si>
  <si>
    <t xml:space="preserve"> </t>
  </si>
  <si>
    <t>General Fund</t>
  </si>
  <si>
    <t>Restricted Funds</t>
  </si>
  <si>
    <t>Endowment Funds</t>
  </si>
  <si>
    <t>Parochial Church Council of Collingham</t>
  </si>
  <si>
    <t>Summary of Receipts &amp; Payments</t>
  </si>
  <si>
    <t>Page 1</t>
  </si>
  <si>
    <t>General</t>
  </si>
  <si>
    <t xml:space="preserve">Restricted </t>
  </si>
  <si>
    <t>Endowment</t>
  </si>
  <si>
    <t xml:space="preserve">Total </t>
  </si>
  <si>
    <t>Funds</t>
  </si>
  <si>
    <t>£</t>
  </si>
  <si>
    <t>INCOME RESOURCES</t>
  </si>
  <si>
    <t>Income resources from donors</t>
  </si>
  <si>
    <t xml:space="preserve">    Planned Giving</t>
  </si>
  <si>
    <t xml:space="preserve">        Income Tax recoveries</t>
  </si>
  <si>
    <t xml:space="preserve">    Collections at all services</t>
  </si>
  <si>
    <t xml:space="preserve">    Donations</t>
  </si>
  <si>
    <t>Other voluntary income resources</t>
  </si>
  <si>
    <t xml:space="preserve">    Grant</t>
  </si>
  <si>
    <t xml:space="preserve">    Fund-raising events</t>
  </si>
  <si>
    <t>Income from charitable &amp; ancillary trading</t>
  </si>
  <si>
    <t xml:space="preserve">    Weddings &amp; Funerals</t>
  </si>
  <si>
    <t>Income from  Investments</t>
  </si>
  <si>
    <t xml:space="preserve">    Bank &amp; Deposit  Interest</t>
  </si>
  <si>
    <t xml:space="preserve">    Investment dividends &amp; interest</t>
  </si>
  <si>
    <t xml:space="preserve">    Dividends &amp; Interest reinvested</t>
  </si>
  <si>
    <t>Insurance income from Claims</t>
  </si>
  <si>
    <t>.</t>
  </si>
  <si>
    <t>TOTAL INCOMING RESOURCES</t>
  </si>
  <si>
    <t>RESOURCES USED</t>
  </si>
  <si>
    <t>Missionary &amp; Charitable giving</t>
  </si>
  <si>
    <t xml:space="preserve">    Church overseas</t>
  </si>
  <si>
    <t xml:space="preserve">    Home mission &amp; Church societies</t>
  </si>
  <si>
    <t>Activities directly related to the work of the church</t>
  </si>
  <si>
    <t xml:space="preserve">    Diocesan Quota</t>
  </si>
  <si>
    <t xml:space="preserve">    Parish expenses</t>
  </si>
  <si>
    <t xml:space="preserve">    Choir &amp; organ expenses</t>
  </si>
  <si>
    <t xml:space="preserve">    Electricity, gas &amp; water</t>
  </si>
  <si>
    <t xml:space="preserve">    Church insurance</t>
  </si>
  <si>
    <t xml:space="preserve">    Church maintenance</t>
  </si>
  <si>
    <t xml:space="preserve">    Church cleaning</t>
  </si>
  <si>
    <t xml:space="preserve">    Upkeep of churchyard</t>
  </si>
  <si>
    <t xml:space="preserve">    Altar requisites</t>
  </si>
  <si>
    <t xml:space="preserve">    Expenses re Insurance Claims</t>
  </si>
  <si>
    <t>Investment administration</t>
  </si>
  <si>
    <t>Fund raising &amp; publicity</t>
  </si>
  <si>
    <t xml:space="preserve">    Cost of fund-raising events</t>
  </si>
  <si>
    <t xml:space="preserve">    Funding campaign costs</t>
  </si>
  <si>
    <t xml:space="preserve">    Investment dividends re-invested</t>
  </si>
  <si>
    <t>TOTAL RESOURCES USED</t>
  </si>
  <si>
    <t>SURPLUS/-DEFICIT FOR THE YEAR</t>
  </si>
  <si>
    <t>Page 2</t>
  </si>
  <si>
    <t>Re-invested Dividends &amp; Interest</t>
  </si>
  <si>
    <t>Sale of Investments</t>
  </si>
  <si>
    <t>Represented by Actual Investment Fund Assets</t>
  </si>
  <si>
    <t>Analysis of Designated Funds</t>
  </si>
  <si>
    <t>Page 3</t>
  </si>
  <si>
    <t>Funds at</t>
  </si>
  <si>
    <t>Payment</t>
  </si>
  <si>
    <t>Assets</t>
  </si>
  <si>
    <t>Assets at</t>
  </si>
  <si>
    <t>&amp; Transfers</t>
  </si>
  <si>
    <t>Movements</t>
  </si>
  <si>
    <t>31st December 08</t>
  </si>
  <si>
    <t>General Funds - (unrestricted)</t>
  </si>
  <si>
    <t>Less also included in restricted</t>
  </si>
  <si>
    <t xml:space="preserve">                Sub Total</t>
  </si>
  <si>
    <t>General Funds  ( United Benefice)</t>
  </si>
  <si>
    <t xml:space="preserve">               Sub Total General Funds (U B)</t>
  </si>
  <si>
    <t xml:space="preserve">               Total Unrestricted Funds</t>
  </si>
  <si>
    <t>All Saints Fabric Fund - CBF Deposit Account</t>
  </si>
  <si>
    <t xml:space="preserve">Upkeep of Churchyard </t>
  </si>
  <si>
    <t xml:space="preserve">               Total Restricted Funds</t>
  </si>
  <si>
    <t xml:space="preserve">              </t>
  </si>
  <si>
    <t>Analysis of Designated Funds - Continued</t>
  </si>
  <si>
    <t>Page 4</t>
  </si>
  <si>
    <t>All Saints Church</t>
  </si>
  <si>
    <t>Fabric Fund</t>
  </si>
  <si>
    <t>Stewart Trust Fund (General)</t>
  </si>
  <si>
    <t>Chancel Fund</t>
  </si>
  <si>
    <t xml:space="preserve">        Total All Saints Endowment Funds</t>
  </si>
  <si>
    <t>St John the Baptist Church</t>
  </si>
  <si>
    <t>Churchyard Funds (6 Funds)</t>
  </si>
  <si>
    <t xml:space="preserve">    2698 CBF Investment Units</t>
  </si>
  <si>
    <t>Choir Fund</t>
  </si>
  <si>
    <t xml:space="preserve">Fabric Fund </t>
  </si>
  <si>
    <t>General Funds</t>
  </si>
  <si>
    <t xml:space="preserve">        Total St John the Baptist Endowment Funds</t>
  </si>
  <si>
    <t xml:space="preserve">        TOTAL ENDOWMENT FUNDS</t>
  </si>
  <si>
    <t>Summary</t>
  </si>
  <si>
    <t>Total Funds</t>
  </si>
  <si>
    <t xml:space="preserve">    1154 CBF Investment Units  138001316S</t>
  </si>
  <si>
    <t xml:space="preserve">    2185 CBF Investment Units 638002002S</t>
  </si>
  <si>
    <t xml:space="preserve">  998.13  CBF Investment units - 138002134S</t>
  </si>
  <si>
    <t>4510.43  CBF Investment units - 638002020S</t>
  </si>
  <si>
    <t>`</t>
  </si>
  <si>
    <t>Altar Guilds</t>
  </si>
  <si>
    <t xml:space="preserve">              CBF Deposit Funds      138001710D</t>
  </si>
  <si>
    <t xml:space="preserve">   529 CBF Investment Units     638002016S</t>
  </si>
  <si>
    <t xml:space="preserve">                  Barclays  - Community Account    80825409</t>
  </si>
  <si>
    <t xml:space="preserve">    Contributions to Parishes Expenses</t>
  </si>
  <si>
    <t>CBF Deposit  138002305D</t>
  </si>
  <si>
    <t>All Saints General Funds - 138001769D</t>
  </si>
  <si>
    <t>All Saints Parish Hall Fund - 408.46 CBF Units - 138001038F</t>
  </si>
  <si>
    <t xml:space="preserve">    234 CBF Investment Units - 638002019S</t>
  </si>
  <si>
    <t xml:space="preserve">    191 CBF Investment Fund - 138001331S</t>
  </si>
  <si>
    <t xml:space="preserve">    1365 CBF Investment Units - 138001704S</t>
  </si>
  <si>
    <t xml:space="preserve">              CBF Deposit Account - 138001763D</t>
  </si>
  <si>
    <t xml:space="preserve">    792 CBF Investment Units - 138001099S</t>
  </si>
  <si>
    <t xml:space="preserve">            CBF Deposit - 138002056D</t>
  </si>
  <si>
    <t xml:space="preserve">                  CBF  - Deposit Account - 638002002D</t>
  </si>
  <si>
    <t>Confraternity of the Blessed Sacrament - 638002008D</t>
  </si>
  <si>
    <t>All Saints Parish Hall Fund - CBF Deposit Fund - 138001820D</t>
  </si>
  <si>
    <t xml:space="preserve">                  Nat West - Current Account - 05927536</t>
  </si>
  <si>
    <t xml:space="preserve">                  Nat West - Reserve Account - 36497673</t>
  </si>
  <si>
    <t xml:space="preserve">    Sale of requisites</t>
  </si>
  <si>
    <t>All Saints Redecoration</t>
  </si>
  <si>
    <t>St Johns Organ Fund + redecoration</t>
  </si>
  <si>
    <t>St John the Baptist Organ Fund +redecoration</t>
  </si>
  <si>
    <t>diff</t>
  </si>
  <si>
    <t>St Johns Legacy</t>
  </si>
  <si>
    <t>All Saints Legacy</t>
  </si>
  <si>
    <t>Casual Income / Parochial fees</t>
  </si>
  <si>
    <t>All Saints Redecoration Fund</t>
  </si>
  <si>
    <t>Noisy</t>
  </si>
  <si>
    <t xml:space="preserve">    Receipts from Sale of Investments</t>
  </si>
  <si>
    <t>New Paths etc All Saints</t>
  </si>
  <si>
    <t>Transfer re St John's</t>
  </si>
  <si>
    <t>All Saints Altar Guild - 638002006D + held in Bank A/C</t>
  </si>
  <si>
    <t>St John the Baptist Altar Guild  - 638002007D +held in Bank A/C</t>
  </si>
  <si>
    <t>Covid- 19 Grant Expenses</t>
  </si>
  <si>
    <t xml:space="preserve">    Covid-19 Grant Fund Income</t>
  </si>
  <si>
    <t>Covid-19 Grant</t>
  </si>
  <si>
    <t xml:space="preserve">Covid-19 Grant </t>
  </si>
  <si>
    <t>Financial Statement for the year ended 31st December 2021</t>
  </si>
  <si>
    <t>2021 Accounts</t>
  </si>
  <si>
    <t>Statement of Asset &amp; Liabilities as at 31st December 2021</t>
  </si>
  <si>
    <t>31st December 21</t>
  </si>
  <si>
    <t>1st January 21</t>
  </si>
  <si>
    <t>1st Jan 2021</t>
  </si>
  <si>
    <t>31st Dec 2021</t>
  </si>
  <si>
    <t xml:space="preserve">    Legacies</t>
  </si>
  <si>
    <t xml:space="preserve">        Non Gift Aid uncovenanted pledges</t>
  </si>
  <si>
    <t xml:space="preserve">        Non Gift Aided Pledges</t>
  </si>
  <si>
    <t xml:space="preserve">        Gift Aided Pledges</t>
  </si>
  <si>
    <t>1256.18  CBF Investment units - 138001703S</t>
  </si>
  <si>
    <t>Unrealised Gains /-Losses on Investments</t>
  </si>
  <si>
    <t>Accumulated designated Funds as at 1st Jan 2021</t>
  </si>
  <si>
    <t>Accumulated designated Funds as at 31st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</si>
</sst>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6"/>
      <color indexed="8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0" xfId="0" applyFont="1"/>
    <xf numFmtId="3" fontId="0" fillId="0" borderId="0" xfId="0" applyNumberFormat="1"/>
    <xf numFmtId="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0" fontId="5" fillId="0" borderId="0" xfId="0" applyFont="1"/>
    <xf numFmtId="4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2" fillId="0" borderId="0" xfId="0" applyNumberFormat="1" applyFont="1"/>
    <xf numFmtId="2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3" fillId="0" borderId="0" xfId="0" applyNumberFormat="1" applyFont="1"/>
    <xf numFmtId="2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2" fillId="0" borderId="0" xfId="0" applyNumberFormat="1" applyFont="1"/>
    <xf numFmtId="3" fontId="4" fillId="0" borderId="0" xfId="0" quotePrefix="1" applyNumberFormat="1" applyFont="1" applyAlignment="1">
      <alignment horizontal="center"/>
    </xf>
    <xf numFmtId="0" fontId="0" fillId="0" borderId="0" xfId="0" applyFill="1"/>
    <xf numFmtId="0" fontId="5" fillId="0" borderId="0" xfId="0" applyFont="1" applyFill="1"/>
    <xf numFmtId="4" fontId="4" fillId="0" borderId="0" xfId="0" applyNumberFormat="1" applyFont="1" applyFill="1"/>
    <xf numFmtId="0" fontId="4" fillId="0" borderId="0" xfId="0" applyFont="1" applyFill="1"/>
    <xf numFmtId="2" fontId="4" fillId="0" borderId="0" xfId="0" applyNumberFormat="1" applyFont="1" applyFill="1"/>
    <xf numFmtId="0" fontId="2" fillId="0" borderId="0" xfId="0" applyFont="1" applyFill="1"/>
    <xf numFmtId="4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 applyAlignment="1">
      <alignment horizontal="center"/>
    </xf>
    <xf numFmtId="2" fontId="3" fillId="0" borderId="0" xfId="0" applyNumberFormat="1" applyFont="1" applyFill="1"/>
    <xf numFmtId="1" fontId="3" fillId="0" borderId="0" xfId="0" applyNumberFormat="1" applyFont="1" applyFill="1" applyAlignment="1">
      <alignment horizontal="center"/>
    </xf>
    <xf numFmtId="4" fontId="0" fillId="0" borderId="0" xfId="0" applyNumberFormat="1" applyFill="1"/>
    <xf numFmtId="4" fontId="2" fillId="0" borderId="0" xfId="0" applyNumberFormat="1" applyFont="1" applyFill="1"/>
    <xf numFmtId="4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0" fontId="4" fillId="2" borderId="0" xfId="0" applyFont="1" applyFill="1"/>
    <xf numFmtId="0" fontId="4" fillId="0" borderId="0" xfId="0" applyFont="1" applyFill="1" applyBorder="1"/>
    <xf numFmtId="4" fontId="4" fillId="0" borderId="0" xfId="0" applyNumberFormat="1" applyFont="1" applyFill="1" applyBorder="1"/>
    <xf numFmtId="4" fontId="4" fillId="0" borderId="0" xfId="1" applyNumberFormat="1" applyFont="1" applyFill="1" applyAlignment="1"/>
    <xf numFmtId="4" fontId="4" fillId="0" borderId="0" xfId="0" applyNumberFormat="1" applyFont="1" applyFill="1" applyAlignment="1"/>
    <xf numFmtId="0" fontId="8" fillId="0" borderId="0" xfId="0" applyFont="1" applyFill="1"/>
    <xf numFmtId="4" fontId="7" fillId="0" borderId="0" xfId="0" applyNumberFormat="1" applyFont="1" applyFill="1"/>
    <xf numFmtId="165" fontId="4" fillId="0" borderId="0" xfId="1" applyNumberFormat="1" applyFont="1" applyFill="1" applyAlignment="1">
      <alignment horizontal="right"/>
    </xf>
    <xf numFmtId="0" fontId="9" fillId="0" borderId="0" xfId="0" applyFont="1" applyFill="1"/>
    <xf numFmtId="0" fontId="4" fillId="0" borderId="0" xfId="0" applyFont="1" applyFill="1" applyAlignment="1">
      <alignment horizontal="center"/>
    </xf>
    <xf numFmtId="4" fontId="0" fillId="0" borderId="0" xfId="0" applyNumberFormat="1"/>
    <xf numFmtId="0" fontId="3" fillId="0" borderId="0" xfId="0" quotePrefix="1" applyFont="1" applyAlignment="1">
      <alignment horizontal="center"/>
    </xf>
    <xf numFmtId="0" fontId="3" fillId="0" borderId="0" xfId="0" quotePrefix="1" applyFont="1" applyFill="1" applyAlignment="1"/>
    <xf numFmtId="0" fontId="3" fillId="0" borderId="0" xfId="0" applyFont="1" applyFill="1" applyAlignment="1">
      <alignment horizontal="center"/>
    </xf>
    <xf numFmtId="0" fontId="3" fillId="0" borderId="0" xfId="0" quotePrefix="1" applyFont="1" applyAlignment="1"/>
    <xf numFmtId="2" fontId="4" fillId="0" borderId="0" xfId="0" applyNumberFormat="1" applyFont="1" applyFill="1" applyBorder="1"/>
    <xf numFmtId="2" fontId="8" fillId="0" borderId="0" xfId="0" applyNumberFormat="1" applyFont="1" applyFill="1"/>
    <xf numFmtId="4" fontId="4" fillId="0" borderId="0" xfId="0" applyNumberFormat="1" applyFont="1" applyFill="1" applyBorder="1" applyAlignment="1">
      <alignment horizontal="right"/>
    </xf>
    <xf numFmtId="0" fontId="4" fillId="0" borderId="0" xfId="0" quotePrefix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4" fontId="7" fillId="0" borderId="0" xfId="1" applyNumberFormat="1" applyFont="1" applyFill="1" applyAlignment="1"/>
    <xf numFmtId="4" fontId="3" fillId="0" borderId="0" xfId="0" applyNumberFormat="1" applyFont="1" applyFill="1" applyBorder="1"/>
    <xf numFmtId="2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opLeftCell="A38" zoomScale="75" zoomScaleNormal="75" workbookViewId="0">
      <selection activeCell="G1" sqref="G1"/>
    </sheetView>
  </sheetViews>
  <sheetFormatPr baseColWidth="10" defaultColWidth="9.1640625" defaultRowHeight="16" x14ac:dyDescent="0.2"/>
  <cols>
    <col min="1" max="1" width="50.83203125" style="25" customWidth="1"/>
    <col min="2" max="5" width="16.83203125" style="24" customWidth="1"/>
    <col min="6" max="6" width="18.1640625" style="24" hidden="1" customWidth="1"/>
    <col min="7" max="7" width="14.1640625" style="25" customWidth="1"/>
    <col min="8" max="8" width="11.6640625" style="26" customWidth="1"/>
    <col min="9" max="9" width="9.83203125" style="26" customWidth="1"/>
    <col min="10" max="10" width="13.5" style="25" customWidth="1"/>
    <col min="11" max="12" width="9.33203125" style="25" bestFit="1" customWidth="1"/>
    <col min="13" max="16384" width="9.1640625" style="25"/>
  </cols>
  <sheetData>
    <row r="1" spans="1:9" ht="21" x14ac:dyDescent="0.25">
      <c r="A1" s="23" t="s">
        <v>6</v>
      </c>
    </row>
    <row r="2" spans="1:9" ht="19" x14ac:dyDescent="0.25">
      <c r="A2" s="27" t="s">
        <v>138</v>
      </c>
      <c r="E2" s="28" t="s">
        <v>139</v>
      </c>
    </row>
    <row r="3" spans="1:9" ht="19" x14ac:dyDescent="0.25">
      <c r="A3" s="27" t="s">
        <v>7</v>
      </c>
      <c r="E3" s="28" t="s">
        <v>8</v>
      </c>
    </row>
    <row r="5" spans="1:9" s="29" customFormat="1" ht="19.5" customHeight="1" x14ac:dyDescent="0.2">
      <c r="B5" s="30" t="s">
        <v>9</v>
      </c>
      <c r="C5" s="30" t="s">
        <v>10</v>
      </c>
      <c r="D5" s="30" t="s">
        <v>11</v>
      </c>
      <c r="E5" s="30" t="s">
        <v>12</v>
      </c>
      <c r="F5" s="30" t="s">
        <v>0</v>
      </c>
      <c r="H5" s="31"/>
      <c r="I5" s="31"/>
    </row>
    <row r="6" spans="1:9" s="29" customFormat="1" ht="23.25" customHeight="1" x14ac:dyDescent="0.2">
      <c r="B6" s="30" t="s">
        <v>13</v>
      </c>
      <c r="C6" s="30" t="s">
        <v>13</v>
      </c>
      <c r="D6" s="30" t="s">
        <v>13</v>
      </c>
      <c r="E6" s="32">
        <v>2021</v>
      </c>
      <c r="F6" s="32">
        <v>2008</v>
      </c>
      <c r="H6" s="31"/>
      <c r="I6" s="31"/>
    </row>
    <row r="7" spans="1:9" s="29" customFormat="1" x14ac:dyDescent="0.2">
      <c r="B7" s="30" t="s">
        <v>14</v>
      </c>
      <c r="C7" s="30" t="s">
        <v>14</v>
      </c>
      <c r="D7" s="30" t="s">
        <v>14</v>
      </c>
      <c r="E7" s="30" t="s">
        <v>14</v>
      </c>
      <c r="F7" s="30"/>
      <c r="H7" s="31"/>
      <c r="I7" s="31"/>
    </row>
    <row r="9" spans="1:9" x14ac:dyDescent="0.2">
      <c r="A9" s="29" t="s">
        <v>15</v>
      </c>
    </row>
    <row r="11" spans="1:9" x14ac:dyDescent="0.2">
      <c r="A11" s="25" t="s">
        <v>16</v>
      </c>
    </row>
    <row r="12" spans="1:9" x14ac:dyDescent="0.2">
      <c r="A12" s="25" t="s">
        <v>17</v>
      </c>
    </row>
    <row r="13" spans="1:9" x14ac:dyDescent="0.2">
      <c r="A13" s="25" t="s">
        <v>146</v>
      </c>
      <c r="B13" s="24">
        <v>0</v>
      </c>
      <c r="C13" s="24">
        <v>0</v>
      </c>
      <c r="E13" s="24">
        <f>SUM(B13:D13)</f>
        <v>0</v>
      </c>
      <c r="F13" s="24">
        <v>4099.22</v>
      </c>
      <c r="G13" s="24"/>
    </row>
    <row r="14" spans="1:9" x14ac:dyDescent="0.2">
      <c r="A14" s="25" t="s">
        <v>147</v>
      </c>
      <c r="B14" s="24">
        <v>160.5</v>
      </c>
      <c r="C14" s="24">
        <v>0</v>
      </c>
      <c r="E14" s="24">
        <f>SUM(B14:D14)</f>
        <v>160.5</v>
      </c>
      <c r="G14" s="24"/>
    </row>
    <row r="15" spans="1:9" x14ac:dyDescent="0.2">
      <c r="A15" s="25" t="s">
        <v>148</v>
      </c>
      <c r="B15" s="24">
        <v>18379.599999999999</v>
      </c>
      <c r="C15" s="24">
        <v>0</v>
      </c>
      <c r="E15" s="24">
        <f t="shared" ref="E15:E38" si="0">SUM(B15:D15)</f>
        <v>18379.599999999999</v>
      </c>
      <c r="F15" s="24">
        <v>18797</v>
      </c>
    </row>
    <row r="16" spans="1:9" x14ac:dyDescent="0.2">
      <c r="A16" s="25" t="s">
        <v>147</v>
      </c>
      <c r="B16" s="24">
        <v>1980</v>
      </c>
      <c r="E16" s="24">
        <f t="shared" si="0"/>
        <v>1980</v>
      </c>
      <c r="G16" s="24"/>
    </row>
    <row r="17" spans="1:7" x14ac:dyDescent="0.2">
      <c r="A17" s="25" t="s">
        <v>18</v>
      </c>
      <c r="B17" s="24">
        <v>3710.74</v>
      </c>
      <c r="C17" s="24">
        <v>0</v>
      </c>
      <c r="E17" s="24">
        <f t="shared" si="0"/>
        <v>3710.74</v>
      </c>
      <c r="F17" s="24">
        <v>6229.99</v>
      </c>
    </row>
    <row r="18" spans="1:7" x14ac:dyDescent="0.2">
      <c r="A18" s="25" t="s">
        <v>19</v>
      </c>
      <c r="B18" s="24">
        <v>2931.8</v>
      </c>
      <c r="C18" s="24">
        <v>0</v>
      </c>
      <c r="D18" s="24">
        <v>0</v>
      </c>
      <c r="E18" s="24">
        <f t="shared" si="0"/>
        <v>2931.8</v>
      </c>
      <c r="F18" s="24">
        <v>6556.83</v>
      </c>
    </row>
    <row r="20" spans="1:7" x14ac:dyDescent="0.2">
      <c r="A20" s="25" t="s">
        <v>20</v>
      </c>
      <c r="B20" s="24">
        <v>1250.67</v>
      </c>
      <c r="C20" s="24">
        <v>0</v>
      </c>
      <c r="E20" s="24">
        <f t="shared" si="0"/>
        <v>1250.67</v>
      </c>
      <c r="F20" s="24">
        <v>10206.9</v>
      </c>
      <c r="G20" s="24"/>
    </row>
    <row r="21" spans="1:7" x14ac:dyDescent="0.2">
      <c r="A21" s="25" t="s">
        <v>145</v>
      </c>
      <c r="B21" s="24">
        <v>500</v>
      </c>
      <c r="C21" s="24">
        <v>0</v>
      </c>
      <c r="D21" s="24">
        <v>0</v>
      </c>
      <c r="E21" s="24">
        <f t="shared" si="0"/>
        <v>500</v>
      </c>
      <c r="G21" s="24"/>
    </row>
    <row r="22" spans="1:7" x14ac:dyDescent="0.2">
      <c r="A22" s="25" t="s">
        <v>104</v>
      </c>
      <c r="B22" s="24">
        <v>4905.62</v>
      </c>
      <c r="E22" s="24">
        <f t="shared" si="0"/>
        <v>4905.62</v>
      </c>
      <c r="G22" s="24"/>
    </row>
    <row r="23" spans="1:7" x14ac:dyDescent="0.2">
      <c r="A23" s="25" t="s">
        <v>119</v>
      </c>
      <c r="B23" s="24">
        <v>72.48</v>
      </c>
      <c r="E23" s="24">
        <f>SUM(B23:D23)</f>
        <v>72.48</v>
      </c>
      <c r="G23" s="24"/>
    </row>
    <row r="25" spans="1:7" x14ac:dyDescent="0.2">
      <c r="A25" s="25" t="s">
        <v>21</v>
      </c>
    </row>
    <row r="26" spans="1:7" x14ac:dyDescent="0.2">
      <c r="A26" s="25" t="s">
        <v>22</v>
      </c>
      <c r="B26" s="24">
        <v>250</v>
      </c>
      <c r="C26" s="24">
        <v>0</v>
      </c>
      <c r="E26" s="24">
        <f t="shared" si="0"/>
        <v>250</v>
      </c>
      <c r="F26" s="24">
        <v>3900</v>
      </c>
      <c r="G26" s="24"/>
    </row>
    <row r="27" spans="1:7" x14ac:dyDescent="0.2">
      <c r="A27" s="25" t="s">
        <v>135</v>
      </c>
      <c r="B27" s="24">
        <v>0</v>
      </c>
      <c r="C27" s="24">
        <v>676.91</v>
      </c>
      <c r="E27" s="24">
        <f t="shared" si="0"/>
        <v>676.91</v>
      </c>
      <c r="G27" s="24"/>
    </row>
    <row r="28" spans="1:7" x14ac:dyDescent="0.2">
      <c r="A28" s="25" t="s">
        <v>23</v>
      </c>
      <c r="B28" s="24">
        <v>1659.02</v>
      </c>
      <c r="C28" s="24">
        <v>0</v>
      </c>
      <c r="E28" s="24">
        <f t="shared" si="0"/>
        <v>1659.02</v>
      </c>
      <c r="F28" s="24">
        <v>13858.12</v>
      </c>
    </row>
    <row r="29" spans="1:7" x14ac:dyDescent="0.2">
      <c r="A29" s="25" t="s">
        <v>24</v>
      </c>
    </row>
    <row r="30" spans="1:7" x14ac:dyDescent="0.2">
      <c r="A30" s="25" t="s">
        <v>25</v>
      </c>
      <c r="B30" s="24">
        <v>11005</v>
      </c>
      <c r="E30" s="24">
        <f t="shared" si="0"/>
        <v>11005</v>
      </c>
      <c r="F30" s="24">
        <v>5811</v>
      </c>
      <c r="G30" s="24"/>
    </row>
    <row r="32" spans="1:7" x14ac:dyDescent="0.2">
      <c r="A32" s="25" t="s">
        <v>26</v>
      </c>
    </row>
    <row r="33" spans="1:10" x14ac:dyDescent="0.2">
      <c r="A33" s="25" t="s">
        <v>27</v>
      </c>
      <c r="B33" s="24">
        <v>0.79</v>
      </c>
      <c r="E33" s="24">
        <f t="shared" si="0"/>
        <v>0.79</v>
      </c>
      <c r="F33" s="24">
        <v>922.36</v>
      </c>
      <c r="G33" s="24"/>
    </row>
    <row r="34" spans="1:10" x14ac:dyDescent="0.2">
      <c r="A34" s="25" t="s">
        <v>28</v>
      </c>
      <c r="B34" s="24">
        <v>8052.76</v>
      </c>
      <c r="C34" s="24">
        <v>18.53</v>
      </c>
      <c r="D34" s="24">
        <v>5.1100000000000003</v>
      </c>
      <c r="E34" s="24">
        <f t="shared" si="0"/>
        <v>8076.4</v>
      </c>
      <c r="F34" s="24">
        <v>6804.63</v>
      </c>
      <c r="G34" s="26"/>
    </row>
    <row r="35" spans="1:10" x14ac:dyDescent="0.2">
      <c r="A35" s="25" t="s">
        <v>29</v>
      </c>
      <c r="C35" s="24">
        <v>0</v>
      </c>
      <c r="D35" s="24">
        <v>481.94</v>
      </c>
      <c r="E35" s="24">
        <f t="shared" si="0"/>
        <v>481.94</v>
      </c>
      <c r="F35" s="24">
        <v>1203.3599999999999</v>
      </c>
      <c r="G35" s="24"/>
      <c r="H35" s="53"/>
    </row>
    <row r="36" spans="1:10" x14ac:dyDescent="0.2">
      <c r="A36" s="25" t="s">
        <v>129</v>
      </c>
      <c r="B36" s="24">
        <v>10000</v>
      </c>
      <c r="E36" s="24">
        <f t="shared" si="0"/>
        <v>10000</v>
      </c>
      <c r="H36" s="53"/>
    </row>
    <row r="37" spans="1:10" x14ac:dyDescent="0.2">
      <c r="B37" s="25"/>
      <c r="C37" s="25"/>
      <c r="D37" s="25"/>
      <c r="E37" s="25"/>
      <c r="F37" s="24">
        <v>0</v>
      </c>
    </row>
    <row r="38" spans="1:10" x14ac:dyDescent="0.2">
      <c r="A38" s="25" t="s">
        <v>30</v>
      </c>
      <c r="B38" s="24">
        <v>0</v>
      </c>
      <c r="E38" s="24">
        <f t="shared" si="0"/>
        <v>0</v>
      </c>
      <c r="F38" s="24">
        <v>0</v>
      </c>
      <c r="G38" s="26"/>
    </row>
    <row r="40" spans="1:10" s="29" customFormat="1" x14ac:dyDescent="0.2">
      <c r="A40" s="29" t="s">
        <v>32</v>
      </c>
      <c r="B40" s="28">
        <f>SUM(B13:B39)</f>
        <v>64858.98</v>
      </c>
      <c r="C40" s="28">
        <f>SUM(C13:C39)</f>
        <v>695.43999999999994</v>
      </c>
      <c r="D40" s="28">
        <f>SUM(D13:D39)</f>
        <v>487.05</v>
      </c>
      <c r="E40" s="28">
        <f>SUM(B40:D40)</f>
        <v>66041.47</v>
      </c>
      <c r="F40" s="28">
        <f>SUM(F13:F39)</f>
        <v>78389.41</v>
      </c>
      <c r="G40" s="28"/>
      <c r="H40" s="28"/>
      <c r="I40" s="31"/>
      <c r="J40" s="31"/>
    </row>
    <row r="41" spans="1:10" x14ac:dyDescent="0.2">
      <c r="A41" s="29"/>
    </row>
    <row r="43" spans="1:10" x14ac:dyDescent="0.2">
      <c r="A43" s="29" t="s">
        <v>33</v>
      </c>
    </row>
    <row r="44" spans="1:10" x14ac:dyDescent="0.2">
      <c r="A44" s="29"/>
    </row>
    <row r="45" spans="1:10" x14ac:dyDescent="0.2">
      <c r="A45" s="25" t="s">
        <v>34</v>
      </c>
    </row>
    <row r="46" spans="1:10" x14ac:dyDescent="0.2">
      <c r="A46" s="25" t="s">
        <v>35</v>
      </c>
      <c r="B46" s="24">
        <v>270.62</v>
      </c>
      <c r="E46" s="24">
        <f>SUM(B46:D46)</f>
        <v>270.62</v>
      </c>
      <c r="F46" s="24">
        <v>850</v>
      </c>
      <c r="G46" s="24"/>
    </row>
    <row r="47" spans="1:10" x14ac:dyDescent="0.2">
      <c r="A47" s="25" t="s">
        <v>36</v>
      </c>
      <c r="B47" s="24">
        <v>207.93</v>
      </c>
      <c r="E47" s="24">
        <f>SUM(B47:D47)</f>
        <v>207.93</v>
      </c>
      <c r="F47" s="24">
        <v>1408.94</v>
      </c>
      <c r="G47" s="24"/>
    </row>
    <row r="49" spans="1:7" x14ac:dyDescent="0.2">
      <c r="A49" s="25" t="s">
        <v>37</v>
      </c>
    </row>
    <row r="50" spans="1:7" x14ac:dyDescent="0.2">
      <c r="A50" s="25" t="s">
        <v>38</v>
      </c>
      <c r="B50" s="24">
        <v>19224</v>
      </c>
      <c r="E50" s="24">
        <f t="shared" ref="E50:E70" si="1">SUM(B50:D50)</f>
        <v>19224</v>
      </c>
      <c r="F50" s="24">
        <v>25000</v>
      </c>
      <c r="G50" s="24"/>
    </row>
    <row r="51" spans="1:7" x14ac:dyDescent="0.2">
      <c r="A51" s="25" t="s">
        <v>39</v>
      </c>
      <c r="B51" s="24">
        <v>11225.89</v>
      </c>
      <c r="E51" s="24">
        <f t="shared" si="1"/>
        <v>11225.89</v>
      </c>
      <c r="F51" s="24">
        <v>5364.89</v>
      </c>
      <c r="G51" s="24"/>
    </row>
    <row r="52" spans="1:7" x14ac:dyDescent="0.2">
      <c r="A52" s="25" t="s">
        <v>40</v>
      </c>
      <c r="B52" s="24">
        <v>1864</v>
      </c>
      <c r="E52" s="24">
        <f t="shared" si="1"/>
        <v>1864</v>
      </c>
      <c r="F52" s="24">
        <v>1753.56</v>
      </c>
    </row>
    <row r="53" spans="1:7" x14ac:dyDescent="0.2">
      <c r="A53" s="25" t="s">
        <v>41</v>
      </c>
      <c r="B53" s="24">
        <v>4192.8100000000004</v>
      </c>
      <c r="E53" s="24">
        <f t="shared" si="1"/>
        <v>4192.8100000000004</v>
      </c>
      <c r="F53" s="24">
        <v>3138.96</v>
      </c>
    </row>
    <row r="54" spans="1:7" x14ac:dyDescent="0.2">
      <c r="A54" s="25" t="s">
        <v>42</v>
      </c>
      <c r="B54" s="24">
        <v>5547.79</v>
      </c>
      <c r="E54" s="24">
        <f t="shared" si="1"/>
        <v>5547.79</v>
      </c>
      <c r="F54" s="24">
        <v>4099.97</v>
      </c>
    </row>
    <row r="55" spans="1:7" x14ac:dyDescent="0.2">
      <c r="A55" s="25" t="s">
        <v>43</v>
      </c>
      <c r="B55" s="24">
        <v>6404.82</v>
      </c>
      <c r="E55" s="24">
        <f t="shared" si="1"/>
        <v>6404.82</v>
      </c>
      <c r="F55" s="24">
        <v>7943.73</v>
      </c>
      <c r="G55" s="26"/>
    </row>
    <row r="56" spans="1:7" x14ac:dyDescent="0.2">
      <c r="A56" s="25" t="s">
        <v>44</v>
      </c>
      <c r="B56" s="24">
        <v>1848.64</v>
      </c>
      <c r="E56" s="24">
        <f t="shared" si="1"/>
        <v>1848.64</v>
      </c>
      <c r="F56" s="24">
        <v>1009.37</v>
      </c>
    </row>
    <row r="57" spans="1:7" x14ac:dyDescent="0.2">
      <c r="A57" s="25" t="s">
        <v>45</v>
      </c>
      <c r="B57" s="24">
        <v>7199.36</v>
      </c>
      <c r="E57" s="24">
        <f t="shared" si="1"/>
        <v>7199.36</v>
      </c>
      <c r="F57" s="24">
        <v>5608</v>
      </c>
    </row>
    <row r="58" spans="1:7" x14ac:dyDescent="0.2">
      <c r="A58" s="25" t="s">
        <v>46</v>
      </c>
      <c r="B58" s="24">
        <v>347.34</v>
      </c>
      <c r="C58" s="24">
        <v>0</v>
      </c>
      <c r="E58" s="24">
        <f t="shared" si="1"/>
        <v>347.34</v>
      </c>
      <c r="F58" s="24">
        <v>680.73</v>
      </c>
      <c r="G58" s="24"/>
    </row>
    <row r="59" spans="1:7" x14ac:dyDescent="0.2">
      <c r="A59" s="25" t="s">
        <v>124</v>
      </c>
      <c r="C59" s="39">
        <v>0</v>
      </c>
      <c r="E59" s="24">
        <f t="shared" si="1"/>
        <v>0</v>
      </c>
      <c r="F59" s="24">
        <v>0</v>
      </c>
    </row>
    <row r="60" spans="1:7" x14ac:dyDescent="0.2">
      <c r="A60" s="25" t="s">
        <v>125</v>
      </c>
      <c r="C60" s="39">
        <v>0</v>
      </c>
      <c r="E60" s="24">
        <f t="shared" si="1"/>
        <v>0</v>
      </c>
    </row>
    <row r="61" spans="1:7" x14ac:dyDescent="0.2">
      <c r="A61" s="25" t="s">
        <v>47</v>
      </c>
      <c r="B61" s="24">
        <v>0</v>
      </c>
      <c r="E61" s="24">
        <f t="shared" si="1"/>
        <v>0</v>
      </c>
      <c r="F61" s="24">
        <v>0</v>
      </c>
    </row>
    <row r="62" spans="1:7" x14ac:dyDescent="0.2">
      <c r="A62" s="25" t="s">
        <v>48</v>
      </c>
      <c r="D62" s="24">
        <v>0</v>
      </c>
      <c r="E62" s="24">
        <f t="shared" si="1"/>
        <v>0</v>
      </c>
      <c r="F62" s="24">
        <v>246.52</v>
      </c>
    </row>
    <row r="63" spans="1:7" x14ac:dyDescent="0.2">
      <c r="A63" s="37" t="s">
        <v>126</v>
      </c>
      <c r="B63" s="24">
        <v>5619.34</v>
      </c>
      <c r="E63" s="24">
        <f t="shared" si="1"/>
        <v>5619.34</v>
      </c>
      <c r="F63" s="24">
        <f>SUM(C63:E63)</f>
        <v>5619.34</v>
      </c>
      <c r="G63" s="24"/>
    </row>
    <row r="64" spans="1:7" x14ac:dyDescent="0.2">
      <c r="A64" s="25" t="s">
        <v>131</v>
      </c>
      <c r="B64" s="24">
        <v>0</v>
      </c>
      <c r="E64" s="24">
        <f t="shared" si="1"/>
        <v>0</v>
      </c>
    </row>
    <row r="65" spans="1:9" x14ac:dyDescent="0.2">
      <c r="A65" s="25" t="s">
        <v>130</v>
      </c>
      <c r="B65" s="24">
        <v>0</v>
      </c>
      <c r="E65" s="24">
        <f t="shared" si="1"/>
        <v>0</v>
      </c>
    </row>
    <row r="66" spans="1:9" x14ac:dyDescent="0.2">
      <c r="A66" s="25" t="s">
        <v>49</v>
      </c>
      <c r="E66" s="24">
        <f t="shared" si="1"/>
        <v>0</v>
      </c>
    </row>
    <row r="67" spans="1:9" x14ac:dyDescent="0.2">
      <c r="A67" s="25" t="s">
        <v>50</v>
      </c>
      <c r="B67" s="24">
        <v>28</v>
      </c>
      <c r="E67" s="24">
        <f t="shared" si="1"/>
        <v>28</v>
      </c>
      <c r="F67" s="24">
        <v>714</v>
      </c>
    </row>
    <row r="68" spans="1:9" x14ac:dyDescent="0.2">
      <c r="A68" s="25" t="s">
        <v>51</v>
      </c>
      <c r="B68" s="24">
        <v>0</v>
      </c>
      <c r="E68" s="24">
        <f t="shared" si="1"/>
        <v>0</v>
      </c>
      <c r="F68" s="24">
        <v>0</v>
      </c>
    </row>
    <row r="69" spans="1:9" x14ac:dyDescent="0.2">
      <c r="A69" s="25" t="s">
        <v>52</v>
      </c>
      <c r="D69" s="24">
        <v>487.05</v>
      </c>
      <c r="E69" s="24">
        <f t="shared" si="1"/>
        <v>487.05</v>
      </c>
      <c r="F69" s="24">
        <v>956.84</v>
      </c>
      <c r="G69" s="24"/>
    </row>
    <row r="70" spans="1:9" x14ac:dyDescent="0.2">
      <c r="A70" s="25" t="s">
        <v>134</v>
      </c>
      <c r="C70" s="24">
        <v>2499.6999999999998</v>
      </c>
      <c r="E70" s="24">
        <f t="shared" si="1"/>
        <v>2499.6999999999998</v>
      </c>
      <c r="G70" s="24"/>
    </row>
    <row r="71" spans="1:9" x14ac:dyDescent="0.2">
      <c r="G71" s="26"/>
    </row>
    <row r="72" spans="1:9" s="29" customFormat="1" x14ac:dyDescent="0.2">
      <c r="A72" s="29" t="s">
        <v>53</v>
      </c>
      <c r="B72" s="28">
        <f>SUM(B46:B71)</f>
        <v>63980.539999999994</v>
      </c>
      <c r="C72" s="28">
        <f>SUM(C46:C71)</f>
        <v>2499.6999999999998</v>
      </c>
      <c r="D72" s="28">
        <f>SUM(D46:D71)</f>
        <v>487.05</v>
      </c>
      <c r="E72" s="28">
        <f>SUM(E46:E71)</f>
        <v>66967.289999999994</v>
      </c>
      <c r="F72" s="28">
        <f>SUM(F46:F69)</f>
        <v>64394.850000000006</v>
      </c>
      <c r="G72" s="31"/>
      <c r="H72" s="31"/>
      <c r="I72" s="31"/>
    </row>
    <row r="74" spans="1:9" s="29" customFormat="1" x14ac:dyDescent="0.2">
      <c r="A74" s="29" t="s">
        <v>54</v>
      </c>
      <c r="B74" s="28">
        <f>SUM(B40-B72)</f>
        <v>878.4400000000096</v>
      </c>
      <c r="C74" s="28">
        <f>SUM(C40-C72)</f>
        <v>-1804.2599999999998</v>
      </c>
      <c r="D74" s="28">
        <f>SUM(D40-D72)</f>
        <v>0</v>
      </c>
      <c r="E74" s="28">
        <f>SUM(E40-E72)</f>
        <v>-925.81999999999243</v>
      </c>
      <c r="F74" s="28">
        <f>SUM(F40-F72)</f>
        <v>13994.559999999998</v>
      </c>
      <c r="G74" s="28"/>
      <c r="H74" s="31"/>
      <c r="I74" s="31"/>
    </row>
    <row r="75" spans="1:9" x14ac:dyDescent="0.2">
      <c r="A75" s="24"/>
    </row>
    <row r="76" spans="1:9" x14ac:dyDescent="0.2">
      <c r="A76" s="38"/>
      <c r="B76" s="39"/>
      <c r="C76" s="39"/>
      <c r="D76" s="39"/>
      <c r="E76" s="39"/>
      <c r="F76" s="39"/>
      <c r="G76" s="38"/>
      <c r="H76" s="52"/>
    </row>
    <row r="77" spans="1:9" x14ac:dyDescent="0.2">
      <c r="A77" s="38"/>
      <c r="B77" s="39"/>
      <c r="C77" s="39"/>
      <c r="D77" s="39"/>
      <c r="E77" s="39"/>
      <c r="F77" s="39"/>
      <c r="G77" s="38"/>
      <c r="H77" s="52"/>
    </row>
    <row r="78" spans="1:9" x14ac:dyDescent="0.2">
      <c r="A78" s="38"/>
      <c r="B78" s="54"/>
      <c r="C78" s="54"/>
      <c r="D78" s="54"/>
      <c r="F78" s="39"/>
      <c r="G78" s="38"/>
      <c r="H78" s="52"/>
    </row>
    <row r="79" spans="1:9" x14ac:dyDescent="0.2">
      <c r="A79" s="38"/>
      <c r="B79" s="39"/>
      <c r="C79" s="39"/>
      <c r="D79" s="39"/>
      <c r="F79" s="39"/>
      <c r="G79" s="38"/>
      <c r="H79" s="52"/>
    </row>
    <row r="80" spans="1:9" x14ac:dyDescent="0.2">
      <c r="A80" s="38"/>
      <c r="B80" s="39"/>
      <c r="C80" s="39"/>
      <c r="D80" s="39"/>
      <c r="F80" s="39"/>
      <c r="G80" s="39"/>
      <c r="H80" s="52"/>
    </row>
    <row r="81" spans="1:8" x14ac:dyDescent="0.2">
      <c r="A81" s="38"/>
      <c r="B81" s="39"/>
      <c r="C81" s="39"/>
      <c r="D81" s="39"/>
      <c r="F81" s="39"/>
      <c r="G81" s="39"/>
      <c r="H81" s="52"/>
    </row>
    <row r="82" spans="1:8" x14ac:dyDescent="0.2">
      <c r="A82" s="55"/>
      <c r="B82" s="39"/>
      <c r="C82" s="39"/>
      <c r="D82" s="39"/>
      <c r="F82" s="39"/>
      <c r="G82" s="39"/>
      <c r="H82" s="52"/>
    </row>
    <row r="83" spans="1:8" x14ac:dyDescent="0.2">
      <c r="A83" s="55"/>
      <c r="B83" s="39"/>
      <c r="C83" s="39"/>
      <c r="D83" s="39"/>
      <c r="F83" s="39"/>
      <c r="G83" s="39"/>
      <c r="H83" s="52"/>
    </row>
    <row r="84" spans="1:8" x14ac:dyDescent="0.2">
      <c r="A84" s="56"/>
      <c r="D84" s="39"/>
      <c r="E84" s="25"/>
      <c r="G84" s="39"/>
    </row>
    <row r="85" spans="1:8" x14ac:dyDescent="0.2">
      <c r="A85" s="56"/>
      <c r="D85" s="39"/>
      <c r="E85" s="25"/>
      <c r="G85" s="39"/>
    </row>
    <row r="86" spans="1:8" x14ac:dyDescent="0.2">
      <c r="A86" s="56"/>
      <c r="D86" s="39"/>
      <c r="E86" s="25"/>
      <c r="G86" s="39"/>
    </row>
    <row r="87" spans="1:8" x14ac:dyDescent="0.2">
      <c r="A87" s="56"/>
      <c r="D87" s="39"/>
      <c r="E87" s="25"/>
      <c r="G87" s="39"/>
    </row>
    <row r="88" spans="1:8" x14ac:dyDescent="0.2">
      <c r="A88" s="56"/>
      <c r="D88" s="39"/>
      <c r="E88" s="25"/>
      <c r="G88" s="39"/>
    </row>
    <row r="89" spans="1:8" x14ac:dyDescent="0.2">
      <c r="A89" s="56"/>
      <c r="D89" s="39"/>
      <c r="E89" s="25"/>
      <c r="G89" s="39"/>
    </row>
    <row r="90" spans="1:8" x14ac:dyDescent="0.2">
      <c r="A90" s="56"/>
      <c r="D90" s="39"/>
      <c r="E90" s="25"/>
      <c r="G90" s="39"/>
    </row>
    <row r="92" spans="1:8" x14ac:dyDescent="0.2">
      <c r="A92" s="56"/>
      <c r="B92" s="28"/>
      <c r="C92" s="28"/>
      <c r="D92" s="28"/>
      <c r="E92" s="25"/>
      <c r="F92" s="28"/>
      <c r="G92" s="58"/>
    </row>
    <row r="94" spans="1:8" x14ac:dyDescent="0.2">
      <c r="A94" s="56"/>
      <c r="E94" s="25"/>
    </row>
    <row r="96" spans="1:8" x14ac:dyDescent="0.2">
      <c r="E96" s="25"/>
    </row>
    <row r="97" spans="5:5" x14ac:dyDescent="0.2">
      <c r="E97" s="25"/>
    </row>
    <row r="98" spans="5:5" x14ac:dyDescent="0.2">
      <c r="E98" s="25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1"/>
  <sheetViews>
    <sheetView zoomScale="75" zoomScaleNormal="75" workbookViewId="0"/>
  </sheetViews>
  <sheetFormatPr baseColWidth="10" defaultColWidth="50.83203125" defaultRowHeight="16" x14ac:dyDescent="0.2"/>
  <cols>
    <col min="1" max="1" width="53.5" style="7" customWidth="1"/>
    <col min="2" max="5" width="17" style="6" customWidth="1"/>
    <col min="6" max="6" width="18.1640625" style="7" customWidth="1"/>
    <col min="7" max="255" width="9.1640625" style="7" customWidth="1"/>
    <col min="256" max="16384" width="50.83203125" style="7"/>
  </cols>
  <sheetData>
    <row r="1" spans="1:6" ht="21" x14ac:dyDescent="0.25">
      <c r="A1" s="11" t="s">
        <v>6</v>
      </c>
    </row>
    <row r="2" spans="1:6" ht="19" x14ac:dyDescent="0.25">
      <c r="A2" s="2" t="s">
        <v>138</v>
      </c>
      <c r="E2" s="14" t="s">
        <v>139</v>
      </c>
    </row>
    <row r="3" spans="1:6" ht="19" x14ac:dyDescent="0.25">
      <c r="A3" s="2" t="s">
        <v>140</v>
      </c>
      <c r="E3" s="14" t="s">
        <v>55</v>
      </c>
    </row>
    <row r="4" spans="1:6" x14ac:dyDescent="0.2">
      <c r="A4" s="3"/>
      <c r="E4" s="9"/>
    </row>
    <row r="5" spans="1:6" ht="19.5" customHeight="1" x14ac:dyDescent="0.2">
      <c r="B5" s="12" t="s">
        <v>9</v>
      </c>
      <c r="C5" s="12" t="s">
        <v>10</v>
      </c>
      <c r="D5" s="12" t="s">
        <v>11</v>
      </c>
      <c r="E5" s="12" t="s">
        <v>12</v>
      </c>
    </row>
    <row r="6" spans="1:6" ht="23.25" customHeight="1" x14ac:dyDescent="0.2">
      <c r="B6" s="12" t="s">
        <v>13</v>
      </c>
      <c r="C6" s="12" t="s">
        <v>13</v>
      </c>
      <c r="D6" s="12" t="s">
        <v>13</v>
      </c>
      <c r="E6" s="21">
        <v>2021</v>
      </c>
    </row>
    <row r="7" spans="1:6" x14ac:dyDescent="0.2">
      <c r="A7" s="3"/>
      <c r="B7" s="12" t="s">
        <v>14</v>
      </c>
      <c r="C7" s="12" t="s">
        <v>14</v>
      </c>
      <c r="D7" s="12" t="s">
        <v>14</v>
      </c>
      <c r="E7" s="12" t="s">
        <v>14</v>
      </c>
    </row>
    <row r="9" spans="1:6" x14ac:dyDescent="0.2">
      <c r="A9" s="3"/>
    </row>
    <row r="10" spans="1:6" x14ac:dyDescent="0.2">
      <c r="A10" s="7" t="s">
        <v>54</v>
      </c>
      <c r="B10" s="6">
        <v>878.44</v>
      </c>
      <c r="C10" s="6">
        <v>-1804.26</v>
      </c>
      <c r="D10" s="6">
        <v>0</v>
      </c>
      <c r="E10" s="6">
        <f>SUM(B10:D10)</f>
        <v>-925.81999999999994</v>
      </c>
    </row>
    <row r="12" spans="1:6" x14ac:dyDescent="0.2">
      <c r="A12" s="7" t="s">
        <v>151</v>
      </c>
      <c r="B12" s="6">
        <v>121454.51</v>
      </c>
      <c r="C12" s="6">
        <v>17224.509999999998</v>
      </c>
      <c r="D12" s="6">
        <v>209424.23</v>
      </c>
      <c r="E12" s="6">
        <f>SUM(B12:D12)</f>
        <v>348103.25</v>
      </c>
    </row>
    <row r="14" spans="1:6" x14ac:dyDescent="0.2">
      <c r="A14" s="7" t="s">
        <v>56</v>
      </c>
      <c r="B14" s="6">
        <v>0</v>
      </c>
      <c r="C14" s="6">
        <v>0</v>
      </c>
      <c r="D14" s="6">
        <v>487.05</v>
      </c>
      <c r="E14" s="6">
        <f>SUM(B14:D14)</f>
        <v>487.05</v>
      </c>
    </row>
    <row r="15" spans="1:6" s="25" customFormat="1" x14ac:dyDescent="0.2">
      <c r="A15" s="38" t="s">
        <v>57</v>
      </c>
      <c r="B15" s="39">
        <v>-10000</v>
      </c>
      <c r="C15" s="39"/>
      <c r="D15" s="39">
        <v>0</v>
      </c>
      <c r="E15" s="39">
        <f>SUM(B15:D15)</f>
        <v>-10000</v>
      </c>
    </row>
    <row r="16" spans="1:6" x14ac:dyDescent="0.2">
      <c r="A16" s="7" t="s">
        <v>150</v>
      </c>
      <c r="B16" s="6">
        <v>13535.29</v>
      </c>
      <c r="C16" s="6">
        <v>-45.58</v>
      </c>
      <c r="D16" s="6">
        <v>26852.12</v>
      </c>
      <c r="E16" s="6">
        <f>SUM(B16:D16)</f>
        <v>40341.83</v>
      </c>
      <c r="F16" s="6"/>
    </row>
    <row r="19" spans="1:6" s="3" customFormat="1" x14ac:dyDescent="0.2">
      <c r="A19" s="3" t="s">
        <v>152</v>
      </c>
      <c r="B19" s="9">
        <f>SUM(B10:B17)</f>
        <v>125868.23999999999</v>
      </c>
      <c r="C19" s="9">
        <f>SUM(C10:C16)</f>
        <v>15374.669999999998</v>
      </c>
      <c r="D19" s="9">
        <f>SUM(D10:D16)</f>
        <v>236763.4</v>
      </c>
      <c r="E19" s="9">
        <f>SUM(E10:E17)</f>
        <v>378006.31</v>
      </c>
      <c r="F19" s="6"/>
    </row>
    <row r="23" spans="1:6" s="3" customFormat="1" x14ac:dyDescent="0.2">
      <c r="A23" s="3" t="s">
        <v>58</v>
      </c>
      <c r="B23" s="9">
        <v>125868.24</v>
      </c>
      <c r="C23" s="9">
        <v>15374.67</v>
      </c>
      <c r="D23" s="9">
        <v>236763.4</v>
      </c>
      <c r="E23" s="9">
        <f>SUM(B23:D23)</f>
        <v>378006.31</v>
      </c>
    </row>
    <row r="27" spans="1:6" x14ac:dyDescent="0.2">
      <c r="F27" s="8"/>
    </row>
    <row r="30" spans="1:6" x14ac:dyDescent="0.2">
      <c r="F30" s="8" t="s">
        <v>31</v>
      </c>
    </row>
    <row r="32" spans="1:6" x14ac:dyDescent="0.2">
      <c r="A32" s="3"/>
    </row>
    <row r="33" spans="1:1" x14ac:dyDescent="0.2">
      <c r="A33" s="3"/>
    </row>
    <row r="35" spans="1:1" x14ac:dyDescent="0.2">
      <c r="A35" s="3"/>
    </row>
    <row r="36" spans="1:1" x14ac:dyDescent="0.2">
      <c r="A36" s="3"/>
    </row>
    <row r="60" spans="6:6" x14ac:dyDescent="0.2">
      <c r="F60" s="8"/>
    </row>
    <row r="61" spans="6:6" x14ac:dyDescent="0.2">
      <c r="F61" s="8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8"/>
  <sheetViews>
    <sheetView topLeftCell="A34" zoomScale="111" zoomScaleNormal="75" workbookViewId="0">
      <selection activeCell="F55" sqref="F55"/>
    </sheetView>
  </sheetViews>
  <sheetFormatPr baseColWidth="10" defaultColWidth="50.83203125" defaultRowHeight="15" x14ac:dyDescent="0.2"/>
  <cols>
    <col min="1" max="1" width="51.83203125" style="22" customWidth="1"/>
    <col min="2" max="6" width="14.83203125" style="33" customWidth="1"/>
    <col min="7" max="7" width="10.5" style="22" hidden="1" customWidth="1"/>
    <col min="8" max="8" width="13.5" style="22" hidden="1" customWidth="1"/>
    <col min="9" max="10" width="13" style="22" hidden="1" customWidth="1"/>
    <col min="11" max="11" width="9.1640625" style="22" hidden="1" customWidth="1"/>
    <col min="12" max="12" width="16.1640625" style="22" hidden="1" customWidth="1"/>
    <col min="13" max="13" width="3.1640625" style="22" customWidth="1"/>
    <col min="14" max="14" width="10.83203125" style="22" bestFit="1" customWidth="1"/>
    <col min="15" max="15" width="9.1640625" style="22" customWidth="1"/>
    <col min="16" max="16" width="12.5" style="22" customWidth="1"/>
    <col min="17" max="249" width="9.1640625" style="22" customWidth="1"/>
    <col min="250" max="16384" width="50.83203125" style="22"/>
  </cols>
  <sheetData>
    <row r="1" spans="1:15" ht="15" customHeight="1" x14ac:dyDescent="0.25">
      <c r="A1" s="27" t="s">
        <v>6</v>
      </c>
    </row>
    <row r="2" spans="1:15" ht="15" customHeight="1" x14ac:dyDescent="0.25">
      <c r="A2" s="29" t="s">
        <v>138</v>
      </c>
      <c r="F2" s="34" t="s">
        <v>139</v>
      </c>
    </row>
    <row r="3" spans="1:15" ht="15" customHeight="1" x14ac:dyDescent="0.25">
      <c r="A3" s="29" t="s">
        <v>59</v>
      </c>
      <c r="F3" s="34" t="s">
        <v>60</v>
      </c>
    </row>
    <row r="4" spans="1:15" s="25" customFormat="1" ht="15" customHeight="1" x14ac:dyDescent="0.2">
      <c r="B4" s="24"/>
      <c r="C4" s="24"/>
      <c r="D4" s="24"/>
      <c r="E4" s="24"/>
      <c r="F4" s="24"/>
    </row>
    <row r="5" spans="1:15" s="29" customFormat="1" ht="15" customHeight="1" x14ac:dyDescent="0.2">
      <c r="B5" s="30" t="s">
        <v>61</v>
      </c>
      <c r="C5" s="30" t="s">
        <v>1</v>
      </c>
      <c r="D5" s="30" t="s">
        <v>62</v>
      </c>
      <c r="E5" s="30" t="s">
        <v>63</v>
      </c>
      <c r="F5" s="30" t="s">
        <v>61</v>
      </c>
      <c r="N5" s="50"/>
    </row>
    <row r="6" spans="1:15" s="29" customFormat="1" ht="15" customHeight="1" x14ac:dyDescent="0.2">
      <c r="B6" s="30" t="s">
        <v>142</v>
      </c>
      <c r="C6" s="30"/>
      <c r="D6" s="30" t="s">
        <v>65</v>
      </c>
      <c r="E6" s="30" t="s">
        <v>66</v>
      </c>
      <c r="F6" s="30" t="s">
        <v>141</v>
      </c>
      <c r="N6" s="49"/>
      <c r="O6" s="49"/>
    </row>
    <row r="7" spans="1:15" s="25" customFormat="1" ht="15" customHeight="1" x14ac:dyDescent="0.2">
      <c r="B7" s="35" t="s">
        <v>14</v>
      </c>
      <c r="C7" s="35" t="s">
        <v>14</v>
      </c>
      <c r="D7" s="35" t="s">
        <v>14</v>
      </c>
      <c r="E7" s="35" t="s">
        <v>14</v>
      </c>
      <c r="F7" s="35" t="s">
        <v>14</v>
      </c>
      <c r="N7" s="46"/>
    </row>
    <row r="8" spans="1:15" s="25" customFormat="1" ht="15" customHeight="1" x14ac:dyDescent="0.2">
      <c r="A8" s="29" t="s">
        <v>68</v>
      </c>
      <c r="B8" s="24"/>
      <c r="C8" s="24"/>
      <c r="D8" s="24"/>
      <c r="E8" s="24"/>
      <c r="F8" s="24"/>
    </row>
    <row r="9" spans="1:15" s="25" customFormat="1" ht="15" customHeight="1" x14ac:dyDescent="0.2">
      <c r="B9" s="24"/>
      <c r="C9" s="24"/>
      <c r="D9" s="24"/>
      <c r="E9" s="24"/>
      <c r="F9" s="24"/>
    </row>
    <row r="10" spans="1:15" s="25" customFormat="1" ht="15" customHeight="1" x14ac:dyDescent="0.2">
      <c r="B10" s="24"/>
      <c r="C10" s="24"/>
      <c r="D10" s="24"/>
      <c r="E10" s="24"/>
      <c r="F10" s="24"/>
    </row>
    <row r="11" spans="1:15" s="25" customFormat="1" ht="15" customHeight="1" x14ac:dyDescent="0.2">
      <c r="A11" s="25" t="s">
        <v>99</v>
      </c>
      <c r="B11" s="24"/>
      <c r="C11" s="24"/>
      <c r="D11" s="24"/>
      <c r="E11" s="24"/>
      <c r="F11" s="24"/>
    </row>
    <row r="12" spans="1:15" s="25" customFormat="1" ht="15" customHeight="1" x14ac:dyDescent="0.2">
      <c r="A12" s="25" t="s">
        <v>117</v>
      </c>
      <c r="B12" s="24">
        <v>4342.18</v>
      </c>
      <c r="C12" s="24">
        <v>13533.78</v>
      </c>
      <c r="D12" s="24">
        <v>-14327.16</v>
      </c>
      <c r="E12" s="24"/>
      <c r="F12" s="44">
        <f>SUM(B12:D12)</f>
        <v>3548.7999999999993</v>
      </c>
      <c r="H12" s="26" t="e">
        <f>SUM(#REF!)</f>
        <v>#REF!</v>
      </c>
      <c r="L12" s="24"/>
      <c r="N12" s="24"/>
    </row>
    <row r="13" spans="1:15" s="25" customFormat="1" ht="15" customHeight="1" x14ac:dyDescent="0.2">
      <c r="A13" s="25" t="s">
        <v>118</v>
      </c>
      <c r="B13" s="24">
        <v>640.35</v>
      </c>
      <c r="C13" s="24">
        <v>16561.16</v>
      </c>
      <c r="D13" s="24">
        <v>-13200</v>
      </c>
      <c r="E13" s="24"/>
      <c r="F13" s="44">
        <f>SUM(B13:E13)</f>
        <v>4001.5099999999984</v>
      </c>
      <c r="G13" s="24"/>
      <c r="H13" s="26" t="e">
        <f>SUM(#REF!)</f>
        <v>#REF!</v>
      </c>
      <c r="L13" s="24"/>
      <c r="N13" s="24"/>
    </row>
    <row r="14" spans="1:15" s="25" customFormat="1" ht="15" customHeight="1" x14ac:dyDescent="0.2">
      <c r="A14" s="25" t="s">
        <v>103</v>
      </c>
      <c r="B14" s="24">
        <v>13499.64</v>
      </c>
      <c r="C14" s="24">
        <v>48525.79</v>
      </c>
      <c r="D14" s="24">
        <v>-52153.08</v>
      </c>
      <c r="E14" s="24"/>
      <c r="F14" s="44">
        <f>SUM(B14:E14)</f>
        <v>9872.3499999999985</v>
      </c>
      <c r="G14" s="24"/>
      <c r="H14" s="26" t="e">
        <f>SUM(#REF!)</f>
        <v>#REF!</v>
      </c>
      <c r="L14" s="24"/>
      <c r="N14" s="24"/>
    </row>
    <row r="15" spans="1:15" s="25" customFormat="1" ht="15" customHeight="1" x14ac:dyDescent="0.2">
      <c r="A15" s="25" t="s">
        <v>114</v>
      </c>
      <c r="B15" s="24">
        <v>316.57</v>
      </c>
      <c r="C15" s="24">
        <v>115.16</v>
      </c>
      <c r="D15" s="24">
        <v>0</v>
      </c>
      <c r="E15" s="24"/>
      <c r="F15" s="44">
        <f>SUM(B15:E15)</f>
        <v>431.73</v>
      </c>
      <c r="H15" s="24" t="e">
        <f>SUM(#REF!)</f>
        <v>#REF!</v>
      </c>
      <c r="I15" s="24"/>
      <c r="L15" s="24"/>
      <c r="N15" s="24"/>
    </row>
    <row r="16" spans="1:15" s="25" customFormat="1" ht="15" customHeight="1" x14ac:dyDescent="0.2">
      <c r="B16" s="24"/>
      <c r="C16" s="24"/>
      <c r="D16" s="24"/>
      <c r="E16" s="24"/>
      <c r="F16" s="44"/>
      <c r="H16" s="24"/>
      <c r="I16" s="24"/>
      <c r="L16" s="24"/>
      <c r="N16" s="24"/>
    </row>
    <row r="17" spans="1:17" s="25" customFormat="1" ht="15" customHeight="1" x14ac:dyDescent="0.2">
      <c r="B17" s="24">
        <f>SUM(B12:B15)</f>
        <v>18798.739999999998</v>
      </c>
      <c r="C17" s="24">
        <f>SUM(C12:C15)</f>
        <v>78735.890000000014</v>
      </c>
      <c r="D17" s="24">
        <f>SUM(D12:D15)</f>
        <v>-79680.240000000005</v>
      </c>
      <c r="E17" s="24">
        <f>SUM(E12:E15)</f>
        <v>0</v>
      </c>
      <c r="F17" s="44">
        <f>SUM(F12:F15)</f>
        <v>17854.389999999996</v>
      </c>
      <c r="G17" s="24"/>
      <c r="H17" s="26" t="e">
        <f>SUM(H12:H15)</f>
        <v>#REF!</v>
      </c>
      <c r="N17" s="28"/>
    </row>
    <row r="18" spans="1:17" s="25" customFormat="1" ht="15" customHeight="1" x14ac:dyDescent="0.2">
      <c r="B18" s="24"/>
      <c r="C18" s="24"/>
      <c r="D18" s="24"/>
      <c r="E18" s="24"/>
      <c r="F18" s="24"/>
      <c r="G18" s="24"/>
    </row>
    <row r="19" spans="1:17" s="25" customFormat="1" ht="15" customHeight="1" x14ac:dyDescent="0.2">
      <c r="B19" s="24">
        <f>SUM(B10:B15)</f>
        <v>18798.739999999998</v>
      </c>
      <c r="C19" s="24">
        <f>SUM(C10:C15)</f>
        <v>78735.890000000014</v>
      </c>
      <c r="D19" s="24">
        <f>SUM(D10:D15)</f>
        <v>-79680.240000000005</v>
      </c>
      <c r="E19" s="24">
        <f>SUM(E10:E15)</f>
        <v>0</v>
      </c>
      <c r="F19" s="24">
        <f>SUM(F10:F15)</f>
        <v>17854.389999999996</v>
      </c>
    </row>
    <row r="20" spans="1:17" s="25" customFormat="1" ht="15" customHeight="1" x14ac:dyDescent="0.2">
      <c r="A20" s="29" t="s">
        <v>69</v>
      </c>
      <c r="B20" s="24"/>
      <c r="C20" s="24"/>
      <c r="D20" s="24"/>
      <c r="E20" s="24"/>
      <c r="F20" s="24"/>
    </row>
    <row r="21" spans="1:17" s="25" customFormat="1" ht="15" customHeight="1" x14ac:dyDescent="0.2">
      <c r="A21" s="25" t="s">
        <v>100</v>
      </c>
      <c r="B21" s="24">
        <v>-2143.6</v>
      </c>
      <c r="C21" s="24">
        <v>0</v>
      </c>
      <c r="D21" s="24">
        <v>0</v>
      </c>
      <c r="E21" s="24">
        <v>0</v>
      </c>
      <c r="F21" s="24">
        <f>SUM(B21+C21+D21)</f>
        <v>-2143.6</v>
      </c>
      <c r="N21" s="28"/>
    </row>
    <row r="22" spans="1:17" s="25" customFormat="1" ht="15" customHeight="1" x14ac:dyDescent="0.2">
      <c r="A22" s="25" t="s">
        <v>128</v>
      </c>
      <c r="B22" s="24">
        <v>0</v>
      </c>
      <c r="C22" s="24">
        <v>0</v>
      </c>
      <c r="D22" s="24">
        <v>0</v>
      </c>
      <c r="E22" s="24"/>
      <c r="F22" s="24">
        <f>SUM(B22+C22+D22)</f>
        <v>0</v>
      </c>
      <c r="N22" s="28"/>
    </row>
    <row r="23" spans="1:17" s="25" customFormat="1" ht="15" customHeight="1" x14ac:dyDescent="0.2">
      <c r="A23" s="25" t="s">
        <v>137</v>
      </c>
      <c r="B23" s="24">
        <v>-2085.39</v>
      </c>
      <c r="C23" s="24">
        <v>-676.91</v>
      </c>
      <c r="D23" s="24">
        <v>2499.6999999999998</v>
      </c>
      <c r="E23" s="24"/>
      <c r="F23" s="24">
        <f>SUM(B23+C23+D23)</f>
        <v>-262.59999999999991</v>
      </c>
      <c r="N23" s="28"/>
    </row>
    <row r="24" spans="1:17" s="25" customFormat="1" ht="15" customHeight="1" x14ac:dyDescent="0.2">
      <c r="A24" s="25" t="s">
        <v>121</v>
      </c>
      <c r="B24" s="24">
        <v>0</v>
      </c>
      <c r="C24" s="24">
        <v>0</v>
      </c>
      <c r="D24" s="24">
        <v>0</v>
      </c>
      <c r="E24" s="24">
        <v>0</v>
      </c>
      <c r="F24" s="24">
        <f>SUM(B24+C24+D24)</f>
        <v>0</v>
      </c>
      <c r="N24" s="28"/>
    </row>
    <row r="25" spans="1:17" s="25" customFormat="1" ht="15" customHeight="1" x14ac:dyDescent="0.2">
      <c r="A25" s="25" t="s">
        <v>120</v>
      </c>
      <c r="B25" s="24">
        <v>0</v>
      </c>
      <c r="C25" s="24">
        <v>0</v>
      </c>
      <c r="D25" s="24">
        <v>0</v>
      </c>
      <c r="E25" s="24">
        <v>0</v>
      </c>
      <c r="F25" s="24">
        <f>SUM(B25+C25+D25)</f>
        <v>0</v>
      </c>
      <c r="H25" s="24">
        <f>SUM(F24:F25)</f>
        <v>0</v>
      </c>
      <c r="N25" s="28"/>
    </row>
    <row r="26" spans="1:17" s="29" customFormat="1" ht="15" customHeight="1" x14ac:dyDescent="0.2">
      <c r="A26" s="29" t="s">
        <v>70</v>
      </c>
      <c r="B26" s="28">
        <f>SUM(B19:B25)</f>
        <v>14569.75</v>
      </c>
      <c r="C26" s="28">
        <f>SUM(C19:C25)</f>
        <v>78058.98000000001</v>
      </c>
      <c r="D26" s="28">
        <f>SUM(D19:D25)</f>
        <v>-77180.540000000008</v>
      </c>
      <c r="E26" s="28">
        <f>SUM(E19:E25)</f>
        <v>0</v>
      </c>
      <c r="F26" s="28">
        <f>SUM(F19:F25)</f>
        <v>15448.189999999995</v>
      </c>
      <c r="H26" s="28"/>
      <c r="N26" s="28"/>
    </row>
    <row r="27" spans="1:17" s="25" customFormat="1" ht="15" customHeight="1" x14ac:dyDescent="0.2">
      <c r="B27" s="24"/>
      <c r="C27" s="24"/>
      <c r="D27" s="24"/>
      <c r="E27" s="24"/>
      <c r="F27" s="24"/>
      <c r="Q27" s="24"/>
    </row>
    <row r="28" spans="1:17" s="25" customFormat="1" ht="15" customHeight="1" x14ac:dyDescent="0.2">
      <c r="B28" s="24"/>
      <c r="C28" s="24"/>
      <c r="D28" s="24"/>
      <c r="E28" s="24"/>
      <c r="F28" s="24"/>
      <c r="L28" s="24"/>
    </row>
    <row r="29" spans="1:17" s="25" customFormat="1" ht="15" customHeight="1" x14ac:dyDescent="0.2">
      <c r="A29" s="29" t="s">
        <v>71</v>
      </c>
      <c r="B29" s="24"/>
      <c r="C29" s="24"/>
      <c r="D29" s="24"/>
      <c r="E29" s="24"/>
      <c r="F29" s="24"/>
    </row>
    <row r="30" spans="1:17" s="25" customFormat="1" ht="15" customHeight="1" x14ac:dyDescent="0.2">
      <c r="A30" s="25" t="s">
        <v>149</v>
      </c>
      <c r="B30" s="40">
        <v>36025.199999999997</v>
      </c>
      <c r="C30" s="24"/>
      <c r="D30" s="24">
        <v>-10000</v>
      </c>
      <c r="E30" s="24">
        <v>3352.7</v>
      </c>
      <c r="F30" s="40">
        <v>29377.9</v>
      </c>
      <c r="M30" s="24"/>
      <c r="N30" s="28"/>
      <c r="P30" s="26"/>
    </row>
    <row r="31" spans="1:17" s="25" customFormat="1" ht="15" customHeight="1" x14ac:dyDescent="0.2">
      <c r="A31" s="25" t="s">
        <v>97</v>
      </c>
      <c r="B31" s="40">
        <v>0</v>
      </c>
      <c r="C31" s="24"/>
      <c r="D31" s="24"/>
      <c r="E31" s="24"/>
      <c r="F31" s="40">
        <f>SUM(B31:E31)</f>
        <v>0</v>
      </c>
      <c r="N31" s="28"/>
      <c r="P31" s="26"/>
    </row>
    <row r="32" spans="1:17" s="25" customFormat="1" ht="15" customHeight="1" x14ac:dyDescent="0.2">
      <c r="A32" s="25" t="s">
        <v>105</v>
      </c>
      <c r="B32" s="41">
        <v>43.23</v>
      </c>
      <c r="C32" s="24"/>
      <c r="D32" s="24"/>
      <c r="E32" s="24">
        <v>0.02</v>
      </c>
      <c r="F32" s="44">
        <f>SUM(B32:E32)</f>
        <v>43.25</v>
      </c>
      <c r="G32" s="42"/>
      <c r="H32" s="42"/>
      <c r="I32" s="42"/>
      <c r="J32" s="42"/>
      <c r="K32" s="42"/>
      <c r="L32" s="42"/>
      <c r="N32" s="28"/>
      <c r="P32" s="26"/>
    </row>
    <row r="33" spans="1:16" s="25" customFormat="1" ht="15" customHeight="1" x14ac:dyDescent="0.2">
      <c r="A33" s="25" t="s">
        <v>98</v>
      </c>
      <c r="B33" s="40">
        <v>70816.33</v>
      </c>
      <c r="C33" s="24"/>
      <c r="D33" s="24"/>
      <c r="E33" s="24">
        <v>10182.57</v>
      </c>
      <c r="F33" s="57">
        <v>80998.899999999994</v>
      </c>
      <c r="L33" s="22"/>
      <c r="N33" s="28"/>
      <c r="P33" s="26"/>
    </row>
    <row r="34" spans="1:16" s="25" customFormat="1" ht="15" customHeight="1" x14ac:dyDescent="0.2">
      <c r="A34" s="25" t="s">
        <v>115</v>
      </c>
      <c r="B34" s="24">
        <v>0</v>
      </c>
      <c r="C34" s="24"/>
      <c r="D34" s="24"/>
      <c r="E34" s="24">
        <v>0</v>
      </c>
      <c r="F34" s="24">
        <f>SUM(B34:E34)</f>
        <v>0</v>
      </c>
      <c r="L34" s="22"/>
      <c r="M34" s="22"/>
      <c r="N34" s="28"/>
    </row>
    <row r="35" spans="1:16" s="25" customFormat="1" ht="15" customHeight="1" x14ac:dyDescent="0.2">
      <c r="B35" s="24"/>
      <c r="C35" s="24"/>
      <c r="D35" s="24"/>
      <c r="E35" s="24"/>
      <c r="F35" s="24"/>
    </row>
    <row r="36" spans="1:16" s="29" customFormat="1" ht="15" customHeight="1" x14ac:dyDescent="0.2">
      <c r="A36" s="29" t="s">
        <v>72</v>
      </c>
      <c r="B36" s="28">
        <f>SUM(B30:B35)</f>
        <v>106884.76000000001</v>
      </c>
      <c r="C36" s="28">
        <f>SUM(C30:C35)</f>
        <v>0</v>
      </c>
      <c r="D36" s="28">
        <f>SUM(D30:D35)</f>
        <v>-10000</v>
      </c>
      <c r="E36" s="28">
        <f>SUM(E30:E35)</f>
        <v>13535.289999999999</v>
      </c>
      <c r="F36" s="28">
        <f>SUM(F30:F35)</f>
        <v>110420.04999999999</v>
      </c>
      <c r="L36" s="28"/>
      <c r="N36" s="28"/>
    </row>
    <row r="37" spans="1:16" s="25" customFormat="1" ht="15" customHeight="1" x14ac:dyDescent="0.2">
      <c r="B37" s="24"/>
      <c r="C37" s="24"/>
      <c r="D37" s="24"/>
      <c r="E37" s="24"/>
      <c r="F37" s="24"/>
    </row>
    <row r="38" spans="1:16" s="25" customFormat="1" ht="15" customHeight="1" x14ac:dyDescent="0.2">
      <c r="B38" s="24"/>
      <c r="C38" s="24"/>
      <c r="D38" s="24"/>
      <c r="E38" s="24"/>
      <c r="F38" s="24"/>
    </row>
    <row r="39" spans="1:16" s="29" customFormat="1" ht="15" customHeight="1" x14ac:dyDescent="0.2">
      <c r="A39" s="29" t="s">
        <v>73</v>
      </c>
      <c r="B39" s="28">
        <f>SUM(B26+B36)</f>
        <v>121454.51000000001</v>
      </c>
      <c r="C39" s="28">
        <f>SUM(C26+C36)</f>
        <v>78058.98000000001</v>
      </c>
      <c r="D39" s="28">
        <f>SUM(D26+D36)</f>
        <v>-87180.540000000008</v>
      </c>
      <c r="E39" s="28">
        <f>SUM(E26+E36)</f>
        <v>13535.289999999999</v>
      </c>
      <c r="F39" s="28">
        <f>SUM(F26+F36)</f>
        <v>125868.23999999999</v>
      </c>
      <c r="L39" s="28">
        <f>SUM(B39:E39)</f>
        <v>125868.24</v>
      </c>
      <c r="N39" s="28"/>
    </row>
    <row r="40" spans="1:16" s="25" customFormat="1" ht="15" customHeight="1" x14ac:dyDescent="0.2">
      <c r="B40" s="24"/>
      <c r="C40" s="24"/>
      <c r="D40" s="24"/>
      <c r="E40" s="24"/>
      <c r="F40" s="24"/>
      <c r="L40" s="24"/>
    </row>
    <row r="41" spans="1:16" s="25" customFormat="1" ht="15" customHeight="1" x14ac:dyDescent="0.2">
      <c r="B41" s="24"/>
      <c r="C41" s="24"/>
      <c r="D41" s="24"/>
      <c r="E41" s="24"/>
      <c r="F41" s="24"/>
    </row>
    <row r="42" spans="1:16" s="25" customFormat="1" ht="15" customHeight="1" x14ac:dyDescent="0.2">
      <c r="A42" s="29" t="s">
        <v>4</v>
      </c>
      <c r="B42" s="24"/>
      <c r="C42" s="24"/>
      <c r="D42" s="24"/>
      <c r="E42" s="24"/>
      <c r="F42" s="24"/>
    </row>
    <row r="43" spans="1:16" s="25" customFormat="1" ht="15" customHeight="1" x14ac:dyDescent="0.2">
      <c r="B43" s="24"/>
      <c r="C43" s="24"/>
      <c r="D43" s="24"/>
      <c r="E43" s="24"/>
      <c r="F43" s="24"/>
      <c r="P43" s="24"/>
    </row>
    <row r="44" spans="1:16" s="25" customFormat="1" ht="15" customHeight="1" x14ac:dyDescent="0.2">
      <c r="A44" s="25" t="s">
        <v>132</v>
      </c>
      <c r="B44" s="43">
        <v>2884.81</v>
      </c>
      <c r="C44" s="24">
        <v>0</v>
      </c>
      <c r="D44" s="24">
        <v>0</v>
      </c>
      <c r="E44" s="24"/>
      <c r="F44" s="24">
        <f>B44+C44+D44+E44</f>
        <v>2884.81</v>
      </c>
      <c r="H44" s="24">
        <v>2099.73</v>
      </c>
      <c r="O44" s="24"/>
    </row>
    <row r="45" spans="1:16" s="25" customFormat="1" ht="15" customHeight="1" x14ac:dyDescent="0.2">
      <c r="A45" s="25" t="s">
        <v>133</v>
      </c>
      <c r="B45" s="43">
        <v>2046.15</v>
      </c>
      <c r="C45" s="24">
        <v>0</v>
      </c>
      <c r="D45" s="24">
        <v>0</v>
      </c>
      <c r="E45" s="24"/>
      <c r="F45" s="24">
        <f>B45+C45+D45+E45</f>
        <v>2046.15</v>
      </c>
      <c r="H45" s="25">
        <v>687.63</v>
      </c>
      <c r="L45" s="24">
        <f>SUM(F44:F45)</f>
        <v>4930.96</v>
      </c>
      <c r="P45" s="24"/>
    </row>
    <row r="46" spans="1:16" s="25" customFormat="1" ht="15" customHeight="1" x14ac:dyDescent="0.2">
      <c r="A46" s="25" t="s">
        <v>74</v>
      </c>
      <c r="B46" s="24">
        <v>0</v>
      </c>
      <c r="C46" s="24"/>
      <c r="D46" s="24"/>
      <c r="E46" s="24"/>
      <c r="F46" s="24">
        <v>0</v>
      </c>
    </row>
    <row r="47" spans="1:16" s="25" customFormat="1" ht="15" customHeight="1" x14ac:dyDescent="0.2">
      <c r="A47" s="25" t="s">
        <v>106</v>
      </c>
      <c r="B47" s="24">
        <v>8854.3700000000008</v>
      </c>
      <c r="C47" s="24"/>
      <c r="D47" s="24"/>
      <c r="E47" s="24"/>
      <c r="F47" s="24">
        <f>B47</f>
        <v>8854.3700000000008</v>
      </c>
    </row>
    <row r="48" spans="1:16" s="25" customFormat="1" ht="15" customHeight="1" x14ac:dyDescent="0.2">
      <c r="A48" s="25" t="s">
        <v>107</v>
      </c>
      <c r="B48" s="24">
        <v>690.91</v>
      </c>
      <c r="C48" s="24"/>
      <c r="D48" s="24">
        <v>0</v>
      </c>
      <c r="E48" s="24">
        <v>-45.58</v>
      </c>
      <c r="F48" s="24">
        <v>645.33000000000004</v>
      </c>
    </row>
    <row r="49" spans="1:14" s="25" customFormat="1" ht="15" customHeight="1" x14ac:dyDescent="0.2">
      <c r="A49" s="25" t="s">
        <v>116</v>
      </c>
      <c r="B49" s="24">
        <v>662.88</v>
      </c>
      <c r="C49" s="24">
        <v>18.53</v>
      </c>
      <c r="D49" s="24">
        <v>0</v>
      </c>
      <c r="E49" s="24">
        <v>0</v>
      </c>
      <c r="F49" s="24">
        <f>SUM(B49+C49)</f>
        <v>681.41</v>
      </c>
      <c r="J49" s="25" t="s">
        <v>123</v>
      </c>
    </row>
    <row r="50" spans="1:14" s="25" customFormat="1" ht="15" customHeight="1" x14ac:dyDescent="0.2">
      <c r="A50" s="25" t="s">
        <v>75</v>
      </c>
      <c r="B50" s="24">
        <v>0</v>
      </c>
      <c r="C50" s="24"/>
      <c r="D50" s="24"/>
      <c r="E50" s="24"/>
      <c r="F50" s="24">
        <v>0</v>
      </c>
    </row>
    <row r="51" spans="1:14" s="25" customFormat="1" ht="15" customHeight="1" x14ac:dyDescent="0.2">
      <c r="A51" s="25" t="s">
        <v>122</v>
      </c>
      <c r="B51" s="24">
        <v>0</v>
      </c>
      <c r="C51" s="24">
        <v>0</v>
      </c>
      <c r="D51" s="24">
        <v>0</v>
      </c>
      <c r="E51" s="24"/>
      <c r="F51" s="24">
        <f>B51+C51+D51+E51</f>
        <v>0</v>
      </c>
      <c r="I51" s="36" t="e">
        <f>SUM(#REF!)</f>
        <v>#REF!</v>
      </c>
      <c r="J51" s="36" t="e">
        <f>SUM(F51-I51)</f>
        <v>#REF!</v>
      </c>
    </row>
    <row r="52" spans="1:14" s="25" customFormat="1" ht="15" customHeight="1" x14ac:dyDescent="0.2">
      <c r="A52" s="45" t="s">
        <v>127</v>
      </c>
      <c r="B52" s="24">
        <v>0</v>
      </c>
      <c r="C52" s="24">
        <v>0</v>
      </c>
      <c r="D52" s="24">
        <v>0</v>
      </c>
      <c r="E52" s="24"/>
      <c r="F52" s="24">
        <f>B52+C52+D52+E52</f>
        <v>0</v>
      </c>
      <c r="H52" s="24">
        <f>SUM(F51:F52)</f>
        <v>0</v>
      </c>
      <c r="I52" s="36" t="e">
        <f>SUM(#REF!)</f>
        <v>#REF!</v>
      </c>
      <c r="J52" s="36" t="e">
        <f>SUM(F52-I52)</f>
        <v>#REF!</v>
      </c>
    </row>
    <row r="53" spans="1:14" s="25" customFormat="1" ht="15" customHeight="1" x14ac:dyDescent="0.2">
      <c r="A53" s="25" t="s">
        <v>136</v>
      </c>
      <c r="B53" s="24">
        <v>2085.39</v>
      </c>
      <c r="C53" s="24">
        <v>-1822.79</v>
      </c>
      <c r="D53" s="24"/>
      <c r="E53" s="24"/>
      <c r="F53" s="24">
        <f>B53+C53+D53+E53</f>
        <v>262.59999999999991</v>
      </c>
    </row>
    <row r="54" spans="1:14" s="25" customFormat="1" ht="15" customHeight="1" x14ac:dyDescent="0.2">
      <c r="B54" s="24"/>
      <c r="C54" s="24"/>
      <c r="D54" s="24"/>
      <c r="E54" s="24"/>
      <c r="F54" s="24"/>
    </row>
    <row r="55" spans="1:14" s="29" customFormat="1" ht="15" customHeight="1" x14ac:dyDescent="0.2">
      <c r="A55" s="29" t="s">
        <v>76</v>
      </c>
      <c r="B55" s="28">
        <f>SUM(B44:B54)</f>
        <v>17224.510000000002</v>
      </c>
      <c r="C55" s="28">
        <f>SUM(C44:C54)</f>
        <v>-1804.26</v>
      </c>
      <c r="D55" s="28">
        <f>SUM(D44:D54)</f>
        <v>0</v>
      </c>
      <c r="E55" s="28">
        <f>SUM(E44:E54)</f>
        <v>-45.58</v>
      </c>
      <c r="F55" s="28">
        <f>SUM(F44:F54)</f>
        <v>15374.670000000002</v>
      </c>
      <c r="N55" s="28"/>
    </row>
    <row r="56" spans="1:14" s="25" customFormat="1" ht="16" x14ac:dyDescent="0.2">
      <c r="B56" s="24"/>
      <c r="C56" s="24"/>
      <c r="D56" s="24"/>
      <c r="E56" s="24"/>
      <c r="F56" s="24"/>
    </row>
    <row r="57" spans="1:14" s="25" customFormat="1" ht="16" x14ac:dyDescent="0.2">
      <c r="B57" s="24"/>
      <c r="C57" s="24"/>
      <c r="D57" s="24"/>
      <c r="E57" s="24"/>
      <c r="F57" s="24"/>
      <c r="L57" s="24">
        <f>SUM(B55:E55)</f>
        <v>15374.670000000002</v>
      </c>
    </row>
    <row r="58" spans="1:14" s="25" customFormat="1" ht="16" x14ac:dyDescent="0.2">
      <c r="A58" s="25" t="s">
        <v>77</v>
      </c>
      <c r="B58" s="24"/>
      <c r="C58" s="24"/>
      <c r="D58" s="24"/>
      <c r="E58" s="24"/>
      <c r="F58" s="24"/>
    </row>
  </sheetData>
  <phoneticPr fontId="0" type="noConversion"/>
  <pageMargins left="0.25" right="0.25" top="0.75" bottom="0.75" header="0.3" footer="0.3"/>
  <pageSetup paperSize="9" scale="71" orientation="portrait" horizontalDpi="4294967293" verticalDpi="36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6"/>
  <sheetViews>
    <sheetView tabSelected="1" topLeftCell="A16" zoomScale="80" zoomScaleNormal="80" workbookViewId="0">
      <selection activeCell="I30" sqref="I30"/>
    </sheetView>
  </sheetViews>
  <sheetFormatPr baseColWidth="10" defaultColWidth="8.83203125" defaultRowHeight="15" x14ac:dyDescent="0.2"/>
  <cols>
    <col min="1" max="1" width="49" customWidth="1"/>
    <col min="2" max="5" width="14.83203125" style="1" customWidth="1"/>
    <col min="6" max="6" width="17.5" style="1" customWidth="1"/>
    <col min="7" max="7" width="17" style="5" hidden="1" customWidth="1"/>
    <col min="8" max="8" width="9.33203125" bestFit="1" customWidth="1"/>
    <col min="9" max="9" width="11.5" customWidth="1"/>
    <col min="10" max="10" width="10.33203125" bestFit="1" customWidth="1"/>
    <col min="11" max="11" width="9.83203125" customWidth="1"/>
  </cols>
  <sheetData>
    <row r="1" spans="1:11" ht="19" x14ac:dyDescent="0.25">
      <c r="A1" s="2" t="s">
        <v>6</v>
      </c>
      <c r="G1"/>
    </row>
    <row r="2" spans="1:11" ht="19" x14ac:dyDescent="0.25">
      <c r="A2" s="3" t="s">
        <v>138</v>
      </c>
      <c r="F2" s="20" t="s">
        <v>139</v>
      </c>
    </row>
    <row r="3" spans="1:11" ht="19" x14ac:dyDescent="0.25">
      <c r="A3" s="3" t="s">
        <v>78</v>
      </c>
      <c r="F3" s="20" t="s">
        <v>79</v>
      </c>
    </row>
    <row r="5" spans="1:11" s="3" customFormat="1" ht="19.5" customHeight="1" x14ac:dyDescent="0.2">
      <c r="B5" s="18"/>
      <c r="C5" s="18" t="s">
        <v>1</v>
      </c>
      <c r="D5" s="18" t="s">
        <v>62</v>
      </c>
      <c r="E5" s="18" t="s">
        <v>63</v>
      </c>
      <c r="F5" s="18" t="s">
        <v>61</v>
      </c>
      <c r="G5" s="19" t="s">
        <v>64</v>
      </c>
    </row>
    <row r="6" spans="1:11" s="3" customFormat="1" ht="23.25" customHeight="1" x14ac:dyDescent="0.2">
      <c r="B6" s="18" t="s">
        <v>143</v>
      </c>
      <c r="C6" s="18"/>
      <c r="D6" s="18" t="s">
        <v>65</v>
      </c>
      <c r="E6" s="18" t="s">
        <v>66</v>
      </c>
      <c r="F6" s="18" t="s">
        <v>144</v>
      </c>
      <c r="G6" s="19" t="s">
        <v>67</v>
      </c>
      <c r="I6" s="48"/>
      <c r="J6" s="51"/>
    </row>
    <row r="7" spans="1:11" s="7" customFormat="1" ht="23.25" customHeight="1" x14ac:dyDescent="0.2">
      <c r="B7" s="15" t="s">
        <v>14</v>
      </c>
      <c r="C7" s="15" t="s">
        <v>14</v>
      </c>
      <c r="D7" s="15" t="s">
        <v>14</v>
      </c>
      <c r="E7" s="15" t="s">
        <v>14</v>
      </c>
      <c r="F7" s="15" t="s">
        <v>14</v>
      </c>
      <c r="G7" s="13" t="s">
        <v>2</v>
      </c>
    </row>
    <row r="8" spans="1:11" s="7" customFormat="1" ht="16" x14ac:dyDescent="0.2">
      <c r="A8" s="3" t="s">
        <v>5</v>
      </c>
      <c r="B8" s="8"/>
      <c r="C8" s="8"/>
      <c r="D8" s="8"/>
      <c r="E8" s="8"/>
      <c r="F8" s="8"/>
      <c r="G8" s="16"/>
    </row>
    <row r="9" spans="1:11" s="7" customFormat="1" ht="16" x14ac:dyDescent="0.2">
      <c r="B9" s="8"/>
      <c r="C9" s="8"/>
      <c r="D9" s="8"/>
      <c r="E9" s="8"/>
      <c r="F9" s="8"/>
      <c r="G9" s="16"/>
    </row>
    <row r="10" spans="1:11" s="7" customFormat="1" ht="16" x14ac:dyDescent="0.2">
      <c r="A10" s="3" t="s">
        <v>80</v>
      </c>
      <c r="B10" s="8"/>
      <c r="C10" s="8"/>
      <c r="D10" s="8"/>
      <c r="E10" s="8"/>
      <c r="F10" s="8"/>
      <c r="G10" s="16"/>
    </row>
    <row r="11" spans="1:11" s="7" customFormat="1" ht="16" x14ac:dyDescent="0.2">
      <c r="A11" s="7" t="s">
        <v>3</v>
      </c>
      <c r="B11" s="8"/>
      <c r="C11" s="8"/>
      <c r="D11" s="8"/>
      <c r="E11" s="8"/>
      <c r="F11" s="8"/>
      <c r="G11" s="16"/>
    </row>
    <row r="12" spans="1:11" s="7" customFormat="1" ht="16" x14ac:dyDescent="0.2">
      <c r="A12" s="7" t="s">
        <v>108</v>
      </c>
      <c r="B12" s="26">
        <v>4784.53</v>
      </c>
      <c r="C12" s="8"/>
      <c r="D12" s="8"/>
      <c r="E12" s="8">
        <f>F12-B12</f>
        <v>644.96</v>
      </c>
      <c r="F12" s="26">
        <v>5429.49</v>
      </c>
      <c r="G12" s="16">
        <v>2188</v>
      </c>
      <c r="I12" s="47"/>
      <c r="K12" s="8"/>
    </row>
    <row r="13" spans="1:11" s="7" customFormat="1" ht="16" x14ac:dyDescent="0.2">
      <c r="A13" s="7" t="s">
        <v>81</v>
      </c>
      <c r="B13" s="8"/>
      <c r="C13" s="8"/>
      <c r="D13" s="8"/>
      <c r="E13" s="8"/>
      <c r="F13" s="26"/>
      <c r="G13" s="16"/>
    </row>
    <row r="14" spans="1:11" s="7" customFormat="1" ht="16" x14ac:dyDescent="0.2">
      <c r="A14" s="7" t="s">
        <v>109</v>
      </c>
      <c r="B14" s="26">
        <v>3905.32</v>
      </c>
      <c r="C14" s="26">
        <v>0</v>
      </c>
      <c r="D14" s="26">
        <v>0</v>
      </c>
      <c r="E14" s="8">
        <f>F14-B14</f>
        <v>561.53999999999951</v>
      </c>
      <c r="F14" s="26">
        <v>4466.8599999999997</v>
      </c>
      <c r="G14" s="16">
        <v>1786</v>
      </c>
      <c r="I14" s="6"/>
      <c r="K14" s="8"/>
    </row>
    <row r="15" spans="1:11" s="7" customFormat="1" ht="16" x14ac:dyDescent="0.2">
      <c r="A15" s="7" t="s">
        <v>82</v>
      </c>
      <c r="B15" s="8"/>
      <c r="C15" s="8"/>
      <c r="D15" s="8"/>
      <c r="E15" s="8"/>
      <c r="F15" s="26"/>
      <c r="G15" s="16"/>
      <c r="K15" s="8"/>
    </row>
    <row r="16" spans="1:11" s="7" customFormat="1" ht="16" x14ac:dyDescent="0.2">
      <c r="A16" s="7" t="s">
        <v>110</v>
      </c>
      <c r="B16" s="26">
        <v>27909.75</v>
      </c>
      <c r="C16" s="8"/>
      <c r="D16" s="8"/>
      <c r="E16" s="8">
        <f>F16-B16</f>
        <v>4013.0999999999985</v>
      </c>
      <c r="F16" s="26">
        <v>31922.85</v>
      </c>
      <c r="G16" s="16">
        <v>12764</v>
      </c>
      <c r="I16" s="6"/>
      <c r="K16" s="8"/>
    </row>
    <row r="17" spans="1:11" s="7" customFormat="1" ht="16" x14ac:dyDescent="0.2">
      <c r="A17" s="7" t="s">
        <v>111</v>
      </c>
      <c r="B17" s="26">
        <v>630.32000000000005</v>
      </c>
      <c r="C17" s="8">
        <v>0</v>
      </c>
      <c r="D17" s="8">
        <v>0</v>
      </c>
      <c r="E17" s="8">
        <v>0</v>
      </c>
      <c r="F17" s="26">
        <f t="shared" ref="F17:F20" si="0">SUM(B17:E17)</f>
        <v>630.32000000000005</v>
      </c>
      <c r="G17" s="16">
        <v>630</v>
      </c>
      <c r="K17" s="8"/>
    </row>
    <row r="18" spans="1:11" s="7" customFormat="1" ht="16" x14ac:dyDescent="0.2">
      <c r="A18" s="7" t="s">
        <v>83</v>
      </c>
      <c r="B18" s="8"/>
      <c r="C18" s="8"/>
      <c r="D18" s="8"/>
      <c r="E18" s="8"/>
      <c r="F18" s="26"/>
      <c r="G18" s="16"/>
      <c r="K18" s="8"/>
    </row>
    <row r="19" spans="1:11" s="7" customFormat="1" ht="16" x14ac:dyDescent="0.2">
      <c r="A19" s="7" t="s">
        <v>112</v>
      </c>
      <c r="B19" s="26">
        <v>16193.79</v>
      </c>
      <c r="C19" s="8">
        <v>0</v>
      </c>
      <c r="D19" s="8">
        <v>0</v>
      </c>
      <c r="E19" s="8">
        <f>F19-B19</f>
        <v>2328.4799999999996</v>
      </c>
      <c r="F19" s="26">
        <v>18522.27</v>
      </c>
      <c r="G19" s="16">
        <v>7406</v>
      </c>
      <c r="I19" s="6"/>
      <c r="K19" s="8"/>
    </row>
    <row r="20" spans="1:11" s="7" customFormat="1" ht="16" x14ac:dyDescent="0.2">
      <c r="A20" s="7" t="s">
        <v>113</v>
      </c>
      <c r="B20" s="26">
        <v>21495.89</v>
      </c>
      <c r="C20" s="26">
        <v>481.94</v>
      </c>
      <c r="D20" s="8">
        <v>0</v>
      </c>
      <c r="E20" s="8">
        <v>0</v>
      </c>
      <c r="F20" s="26">
        <f t="shared" si="0"/>
        <v>21977.829999999998</v>
      </c>
      <c r="G20" s="16">
        <v>16844</v>
      </c>
      <c r="I20" s="8"/>
    </row>
    <row r="21" spans="1:11" s="7" customFormat="1" ht="16" x14ac:dyDescent="0.2">
      <c r="B21" s="8"/>
      <c r="C21" s="8"/>
      <c r="D21" s="8"/>
      <c r="E21" s="8"/>
      <c r="F21" s="26"/>
      <c r="G21" s="16"/>
    </row>
    <row r="22" spans="1:11" s="7" customFormat="1" ht="16" x14ac:dyDescent="0.2">
      <c r="B22" s="8"/>
      <c r="C22" s="8"/>
      <c r="D22" s="8"/>
      <c r="E22" s="8"/>
      <c r="F22" s="26"/>
      <c r="G22" s="16"/>
    </row>
    <row r="23" spans="1:11" s="7" customFormat="1" ht="16" x14ac:dyDescent="0.2">
      <c r="B23" s="8"/>
      <c r="C23" s="8"/>
      <c r="D23" s="8"/>
      <c r="E23" s="8"/>
      <c r="F23" s="26"/>
      <c r="G23" s="16">
        <v>178</v>
      </c>
    </row>
    <row r="24" spans="1:11" s="7" customFormat="1" ht="16" x14ac:dyDescent="0.2">
      <c r="B24" s="8"/>
      <c r="C24" s="8"/>
      <c r="D24" s="8"/>
      <c r="E24" s="8"/>
      <c r="F24" s="26"/>
      <c r="G24" s="16"/>
    </row>
    <row r="25" spans="1:11" s="3" customFormat="1" ht="16" x14ac:dyDescent="0.2">
      <c r="A25" s="3" t="s">
        <v>84</v>
      </c>
      <c r="B25" s="10">
        <f>SUM(B11:B24)</f>
        <v>74919.600000000006</v>
      </c>
      <c r="C25" s="10">
        <f>SUM(C11:C24)</f>
        <v>481.94</v>
      </c>
      <c r="D25" s="10"/>
      <c r="E25" s="10">
        <f>SUM(E11:E24)</f>
        <v>7548.0799999999981</v>
      </c>
      <c r="F25" s="31">
        <f>SUM(F12:F20)</f>
        <v>82949.62</v>
      </c>
      <c r="G25" s="17">
        <f>SUM(G12:G23)</f>
        <v>41796</v>
      </c>
      <c r="H25" s="10"/>
      <c r="I25" s="10"/>
    </row>
    <row r="26" spans="1:11" s="7" customFormat="1" ht="16" x14ac:dyDescent="0.2">
      <c r="B26" s="8"/>
      <c r="C26" s="8"/>
      <c r="D26" s="8"/>
      <c r="E26" s="8"/>
      <c r="F26" s="26"/>
      <c r="G26" s="16"/>
    </row>
    <row r="27" spans="1:11" s="7" customFormat="1" ht="16" x14ac:dyDescent="0.2">
      <c r="A27" s="3"/>
      <c r="B27" s="8"/>
      <c r="C27" s="8"/>
      <c r="D27" s="8"/>
      <c r="E27" s="8"/>
      <c r="F27" s="26"/>
      <c r="G27" s="16"/>
    </row>
    <row r="28" spans="1:11" s="7" customFormat="1" ht="16" x14ac:dyDescent="0.2">
      <c r="A28" s="3" t="s">
        <v>85</v>
      </c>
      <c r="B28" s="8"/>
      <c r="C28" s="8"/>
      <c r="D28" s="8"/>
      <c r="E28" s="8"/>
      <c r="F28" s="26"/>
      <c r="G28" s="16"/>
    </row>
    <row r="29" spans="1:11" s="7" customFormat="1" ht="16" x14ac:dyDescent="0.2">
      <c r="A29" s="7" t="s">
        <v>86</v>
      </c>
      <c r="B29" s="8"/>
      <c r="C29" s="8"/>
      <c r="D29" s="8"/>
      <c r="E29" s="8"/>
      <c r="F29" s="26"/>
      <c r="G29" s="16"/>
    </row>
    <row r="30" spans="1:11" s="7" customFormat="1" ht="16" x14ac:dyDescent="0.2">
      <c r="A30" s="7" t="s">
        <v>87</v>
      </c>
      <c r="B30" s="26">
        <v>55165.2</v>
      </c>
      <c r="C30" s="8">
        <v>0</v>
      </c>
      <c r="D30" s="8">
        <v>0</v>
      </c>
      <c r="E30" s="59">
        <f>F30-B30</f>
        <v>7932.1200000000026</v>
      </c>
      <c r="F30" s="26">
        <v>63097.32</v>
      </c>
      <c r="G30" s="16">
        <v>25230</v>
      </c>
      <c r="I30" s="6"/>
      <c r="K30" s="8"/>
    </row>
    <row r="31" spans="1:11" s="7" customFormat="1" ht="16" x14ac:dyDescent="0.2">
      <c r="A31" s="7" t="s">
        <v>88</v>
      </c>
      <c r="B31" s="26"/>
      <c r="C31" s="8"/>
      <c r="D31" s="8"/>
      <c r="E31" s="59"/>
      <c r="F31" s="26"/>
      <c r="G31" s="16"/>
      <c r="K31" s="8"/>
    </row>
    <row r="32" spans="1:11" s="7" customFormat="1" ht="16" x14ac:dyDescent="0.2">
      <c r="A32" s="7" t="s">
        <v>102</v>
      </c>
      <c r="B32" s="26">
        <v>10816.3</v>
      </c>
      <c r="C32" s="8">
        <v>0</v>
      </c>
      <c r="D32" s="8">
        <v>0</v>
      </c>
      <c r="E32" s="59">
        <f>F32-B32</f>
        <v>1555.2600000000002</v>
      </c>
      <c r="F32" s="26">
        <v>12371.56</v>
      </c>
      <c r="G32" s="16">
        <v>4947</v>
      </c>
      <c r="I32" s="6"/>
      <c r="K32" s="8"/>
    </row>
    <row r="33" spans="1:11" s="7" customFormat="1" ht="16" x14ac:dyDescent="0.2">
      <c r="A33" s="7" t="s">
        <v>89</v>
      </c>
      <c r="B33" s="26"/>
      <c r="C33" s="8"/>
      <c r="D33" s="8"/>
      <c r="E33" s="8"/>
      <c r="F33" s="26"/>
      <c r="G33" s="16"/>
      <c r="K33" s="8"/>
    </row>
    <row r="34" spans="1:11" s="7" customFormat="1" ht="16" x14ac:dyDescent="0.2">
      <c r="A34" s="7" t="s">
        <v>95</v>
      </c>
      <c r="B34" s="26">
        <v>23595.49</v>
      </c>
      <c r="C34" s="8"/>
      <c r="D34" s="8"/>
      <c r="E34" s="8">
        <f>F34-B34</f>
        <v>3392.7599999999984</v>
      </c>
      <c r="F34" s="26">
        <v>26988.25</v>
      </c>
      <c r="G34" s="16">
        <v>10791</v>
      </c>
      <c r="I34" s="6"/>
      <c r="K34" s="8"/>
    </row>
    <row r="35" spans="1:11" s="7" customFormat="1" ht="16" x14ac:dyDescent="0.2">
      <c r="A35" s="7" t="s">
        <v>101</v>
      </c>
      <c r="B35" s="26">
        <v>251.6</v>
      </c>
      <c r="C35" s="8">
        <v>5.1100000000000003</v>
      </c>
      <c r="D35" s="8"/>
      <c r="E35" s="8"/>
      <c r="F35" s="26">
        <f>SUM(B35:E35)</f>
        <v>256.70999999999998</v>
      </c>
      <c r="G35" s="16">
        <v>238</v>
      </c>
      <c r="K35" s="8"/>
    </row>
    <row r="36" spans="1:11" s="7" customFormat="1" ht="16" x14ac:dyDescent="0.2">
      <c r="A36" s="7" t="s">
        <v>90</v>
      </c>
      <c r="B36" s="26"/>
      <c r="C36" s="8"/>
      <c r="D36" s="8"/>
      <c r="E36" s="8"/>
      <c r="F36" s="26"/>
      <c r="G36" s="16"/>
      <c r="K36" s="8"/>
    </row>
    <row r="37" spans="1:11" s="7" customFormat="1" ht="16" x14ac:dyDescent="0.2">
      <c r="A37" s="7" t="s">
        <v>96</v>
      </c>
      <c r="B37" s="26">
        <v>44676.04</v>
      </c>
      <c r="C37" s="1"/>
      <c r="D37" s="8"/>
      <c r="E37" s="8">
        <f>F37-B37</f>
        <v>6423.9000000000015</v>
      </c>
      <c r="F37" s="26">
        <v>51099.94</v>
      </c>
      <c r="G37" s="16">
        <v>20432</v>
      </c>
      <c r="I37" s="6"/>
      <c r="K37" s="8"/>
    </row>
    <row r="38" spans="1:11" s="7" customFormat="1" ht="16" x14ac:dyDescent="0.2">
      <c r="B38" s="8"/>
      <c r="C38" s="8"/>
      <c r="D38" s="8"/>
      <c r="E38" s="8"/>
      <c r="F38" s="26"/>
      <c r="G38" s="16"/>
    </row>
    <row r="39" spans="1:11" s="3" customFormat="1" ht="16" x14ac:dyDescent="0.2">
      <c r="A39" s="3" t="s">
        <v>91</v>
      </c>
      <c r="B39" s="10">
        <f>SUM(B30:B37)</f>
        <v>134504.63</v>
      </c>
      <c r="C39" s="10">
        <f>SUM(C29:C38)</f>
        <v>5.1100000000000003</v>
      </c>
      <c r="D39" s="10">
        <f>SUM(D29:D38)</f>
        <v>0</v>
      </c>
      <c r="E39" s="10">
        <f>SUM(E30:E37)</f>
        <v>19304.04</v>
      </c>
      <c r="F39" s="31">
        <f>SUM(F30:F37)</f>
        <v>153813.78000000003</v>
      </c>
      <c r="G39" s="17">
        <f>SUM(G30:G37)</f>
        <v>61638</v>
      </c>
      <c r="I39" s="10"/>
      <c r="J39" s="10"/>
    </row>
    <row r="40" spans="1:11" s="7" customFormat="1" ht="16" x14ac:dyDescent="0.2">
      <c r="B40" s="8"/>
      <c r="C40" s="8"/>
      <c r="D40" s="8"/>
      <c r="E40" s="8"/>
      <c r="F40" s="26"/>
      <c r="G40" s="16"/>
    </row>
    <row r="41" spans="1:11" s="3" customFormat="1" ht="16" x14ac:dyDescent="0.2">
      <c r="A41" s="3" t="s">
        <v>92</v>
      </c>
      <c r="B41" s="10">
        <f t="shared" ref="B41:G41" si="1">SUM(B25+B39)</f>
        <v>209424.23</v>
      </c>
      <c r="C41" s="10">
        <f t="shared" si="1"/>
        <v>487.05</v>
      </c>
      <c r="D41" s="10">
        <f t="shared" si="1"/>
        <v>0</v>
      </c>
      <c r="E41" s="10">
        <f t="shared" si="1"/>
        <v>26852.12</v>
      </c>
      <c r="F41" s="10">
        <f t="shared" si="1"/>
        <v>236763.40000000002</v>
      </c>
      <c r="G41" s="17">
        <f t="shared" si="1"/>
        <v>103434</v>
      </c>
      <c r="I41" s="10"/>
    </row>
    <row r="42" spans="1:11" s="7" customFormat="1" ht="16" x14ac:dyDescent="0.2">
      <c r="B42" s="8"/>
      <c r="C42" s="8"/>
      <c r="D42" s="8"/>
      <c r="E42" s="8"/>
      <c r="F42" s="26"/>
      <c r="G42" s="16"/>
    </row>
    <row r="43" spans="1:11" s="7" customFormat="1" ht="16" x14ac:dyDescent="0.2">
      <c r="B43" s="8"/>
      <c r="C43" s="8"/>
      <c r="D43" s="8"/>
      <c r="E43" s="8"/>
      <c r="F43" s="26"/>
      <c r="G43" s="16"/>
    </row>
    <row r="44" spans="1:11" s="7" customFormat="1" ht="16" x14ac:dyDescent="0.2">
      <c r="A44" s="3" t="s">
        <v>93</v>
      </c>
      <c r="B44" s="8"/>
      <c r="C44" s="8"/>
      <c r="D44" s="8"/>
      <c r="E44" s="8"/>
      <c r="F44" s="8"/>
      <c r="G44" s="16"/>
    </row>
    <row r="45" spans="1:11" s="7" customFormat="1" ht="16" x14ac:dyDescent="0.2">
      <c r="B45" s="8"/>
      <c r="C45" s="8"/>
      <c r="D45" s="8"/>
      <c r="E45" s="8"/>
      <c r="F45" s="8"/>
      <c r="G45" s="16"/>
    </row>
    <row r="46" spans="1:11" s="3" customFormat="1" ht="16" x14ac:dyDescent="0.2">
      <c r="A46" s="3" t="s">
        <v>90</v>
      </c>
      <c r="B46" s="10">
        <f>Sheet3!B39</f>
        <v>121454.51000000001</v>
      </c>
      <c r="C46" s="10">
        <f>SUM(Sheet3!C39)</f>
        <v>78058.98000000001</v>
      </c>
      <c r="D46" s="10">
        <f>SUM(Sheet3!D39)</f>
        <v>-87180.540000000008</v>
      </c>
      <c r="E46" s="10">
        <f>SUM(Sheet3!E39)</f>
        <v>13535.289999999999</v>
      </c>
      <c r="F46" s="31">
        <f>Sheet3!F39</f>
        <v>125868.23999999999</v>
      </c>
      <c r="G46" s="17">
        <v>87420</v>
      </c>
      <c r="I46" s="10"/>
    </row>
    <row r="47" spans="1:11" s="3" customFormat="1" ht="16" x14ac:dyDescent="0.2">
      <c r="A47" s="3" t="s">
        <v>4</v>
      </c>
      <c r="B47" s="10">
        <f>SUM(Sheet3!B55)</f>
        <v>17224.510000000002</v>
      </c>
      <c r="C47" s="10">
        <f>SUM(Sheet3!C55)</f>
        <v>-1804.26</v>
      </c>
      <c r="D47" s="10">
        <f>SUM(Sheet3!D55)</f>
        <v>0</v>
      </c>
      <c r="E47" s="10">
        <f>SUM(Sheet3!E55)</f>
        <v>-45.58</v>
      </c>
      <c r="F47" s="10">
        <f>Sheet3!F55</f>
        <v>15374.670000000002</v>
      </c>
      <c r="G47" s="17">
        <v>45096</v>
      </c>
      <c r="I47" s="10"/>
    </row>
    <row r="48" spans="1:11" s="3" customFormat="1" ht="16" x14ac:dyDescent="0.2">
      <c r="A48" s="3" t="s">
        <v>5</v>
      </c>
      <c r="B48" s="10">
        <f>SUM(B41)</f>
        <v>209424.23</v>
      </c>
      <c r="C48" s="10">
        <f>SUM(C41)</f>
        <v>487.05</v>
      </c>
      <c r="D48" s="10">
        <f>SUM(D41)</f>
        <v>0</v>
      </c>
      <c r="E48" s="10">
        <f>SUM(E41)</f>
        <v>26852.12</v>
      </c>
      <c r="F48" s="10">
        <f>SUM(F41)</f>
        <v>236763.40000000002</v>
      </c>
      <c r="G48" s="17">
        <v>105104</v>
      </c>
      <c r="I48" s="10"/>
    </row>
    <row r="49" spans="1:9" s="3" customFormat="1" ht="16" x14ac:dyDescent="0.2">
      <c r="B49" s="10"/>
      <c r="C49" s="10"/>
      <c r="D49" s="10"/>
      <c r="E49" s="10"/>
      <c r="F49" s="10"/>
      <c r="G49" s="17"/>
      <c r="I49" s="10"/>
    </row>
    <row r="50" spans="1:9" s="3" customFormat="1" ht="16" x14ac:dyDescent="0.2">
      <c r="A50" s="3" t="s">
        <v>94</v>
      </c>
      <c r="B50" s="10">
        <f t="shared" ref="B50:G50" si="2">SUM(B46:B48)</f>
        <v>348103.25</v>
      </c>
      <c r="C50" s="10">
        <f t="shared" si="2"/>
        <v>76741.770000000019</v>
      </c>
      <c r="D50" s="10">
        <f t="shared" si="2"/>
        <v>-87180.540000000008</v>
      </c>
      <c r="E50" s="10">
        <f t="shared" si="2"/>
        <v>40341.83</v>
      </c>
      <c r="F50" s="10">
        <f t="shared" si="2"/>
        <v>378006.31000000006</v>
      </c>
      <c r="G50" s="17">
        <f t="shared" si="2"/>
        <v>237620</v>
      </c>
      <c r="I50" s="10"/>
    </row>
    <row r="51" spans="1:9" x14ac:dyDescent="0.2">
      <c r="A51" s="4"/>
    </row>
    <row r="52" spans="1:9" x14ac:dyDescent="0.2">
      <c r="I52" s="1"/>
    </row>
    <row r="54" spans="1:9" x14ac:dyDescent="0.2">
      <c r="A54" t="s">
        <v>77</v>
      </c>
    </row>
    <row r="56" spans="1:9" ht="15" customHeight="1" x14ac:dyDescent="0.2"/>
  </sheetData>
  <phoneticPr fontId="0" type="noConversion"/>
  <pageMargins left="0.51181102362204722" right="0.51181102362204722" top="0.74803149606299213" bottom="0.74803149606299213" header="0.31496062992125984" footer="0.31496062992125984"/>
  <pageSetup paperSize="9" scale="6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Sheet1!Print_Area</vt:lpstr>
      <vt:lpstr>Sheet2!Print_Area</vt:lpstr>
      <vt:lpstr>Sheet3!Print_Area</vt:lpstr>
      <vt:lpstr>Sheet4!Print_Area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cobb</dc:creator>
  <cp:lastModifiedBy>Microsoft Office User</cp:lastModifiedBy>
  <cp:lastPrinted>2022-03-03T16:23:41Z</cp:lastPrinted>
  <dcterms:created xsi:type="dcterms:W3CDTF">2010-02-26T09:50:02Z</dcterms:created>
  <dcterms:modified xsi:type="dcterms:W3CDTF">2022-04-05T09:29:34Z</dcterms:modified>
</cp:coreProperties>
</file>