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7"/>
  <workbookPr/>
  <mc:AlternateContent xmlns:mc="http://schemas.openxmlformats.org/markup-compatibility/2006">
    <mc:Choice Requires="x15">
      <x15ac:absPath xmlns:x15ac="http://schemas.microsoft.com/office/spreadsheetml/2010/11/ac" url="https://d.docs.live.net/ce0f4373c56a771f/Bitterley/Meetings/Meetings 2025/January 2025/"/>
    </mc:Choice>
  </mc:AlternateContent>
  <xr:revisionPtr revIDLastSave="1" documentId="8_{EAEFE940-D3A2-4959-9B82-26D85CF60850}" xr6:coauthVersionLast="47" xr6:coauthVersionMax="47" xr10:uidLastSave="{CD742D15-02D1-493D-B6A5-363D00ADB8E3}"/>
  <bookViews>
    <workbookView xWindow="-108" yWindow="-108" windowWidth="23256" windowHeight="12576" firstSheet="2" activeTab="2" xr2:uid="{00000000-000D-0000-FFFF-FFFF00000000}"/>
  </bookViews>
  <sheets>
    <sheet name="notes" sheetId="8" r:id="rId1"/>
    <sheet name="draft as presented nov" sheetId="1" r:id="rId2"/>
    <sheet name="24 st lht rec to audit acc" sheetId="5" r:id="rId3"/>
  </sheets>
  <definedNames>
    <definedName name="_xlnm.Print_Area" localSheetId="1">'draft as presented nov'!$A$1:$I$36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5" l="1"/>
  <c r="C35" i="5"/>
  <c r="E29" i="5"/>
  <c r="F29" i="5" s="1"/>
  <c r="E30" i="5"/>
  <c r="H27" i="5"/>
  <c r="E17" i="5"/>
  <c r="F46" i="5"/>
  <c r="H46" i="5"/>
  <c r="G15" i="5"/>
  <c r="H15" i="5" s="1"/>
  <c r="G16" i="5"/>
  <c r="H16" i="5" s="1"/>
  <c r="C74" i="5"/>
  <c r="C75" i="5" s="1"/>
  <c r="B74" i="5"/>
  <c r="B75" i="5" s="1"/>
  <c r="H68" i="5"/>
  <c r="G68" i="5"/>
  <c r="F68" i="5"/>
  <c r="G45" i="5"/>
  <c r="G46" i="5" s="1"/>
  <c r="E44" i="5"/>
  <c r="E43" i="5"/>
  <c r="E46" i="5" s="1"/>
  <c r="C40" i="5"/>
  <c r="E50" i="5" s="1"/>
  <c r="B35" i="5"/>
  <c r="E34" i="5"/>
  <c r="F5" i="5" s="1"/>
  <c r="E28" i="5"/>
  <c r="F28" i="5" s="1"/>
  <c r="G28" i="5" s="1"/>
  <c r="H28" i="5" s="1"/>
  <c r="E27" i="5"/>
  <c r="E26" i="5"/>
  <c r="F26" i="5" s="1"/>
  <c r="G26" i="5" s="1"/>
  <c r="H26" i="5" s="1"/>
  <c r="E24" i="5"/>
  <c r="E22" i="5"/>
  <c r="H21" i="5"/>
  <c r="E21" i="5"/>
  <c r="G20" i="5"/>
  <c r="H20" i="5" s="1"/>
  <c r="E20" i="5"/>
  <c r="F19" i="5"/>
  <c r="G19" i="5" s="1"/>
  <c r="H19" i="5" s="1"/>
  <c r="G18" i="5"/>
  <c r="H18" i="5" s="1"/>
  <c r="E18" i="5"/>
  <c r="E16" i="5"/>
  <c r="D15" i="5"/>
  <c r="E15" i="5" s="1"/>
  <c r="E14" i="5"/>
  <c r="F14" i="5" s="1"/>
  <c r="G14" i="5" s="1"/>
  <c r="H14" i="5" s="1"/>
  <c r="G13" i="5"/>
  <c r="H13" i="5" s="1"/>
  <c r="E13" i="5"/>
  <c r="E12" i="5"/>
  <c r="F12" i="5" s="1"/>
  <c r="G12" i="5" s="1"/>
  <c r="H12" i="5" s="1"/>
  <c r="E11" i="5"/>
  <c r="F11" i="5" s="1"/>
  <c r="F35" i="5" s="1"/>
  <c r="E10" i="5"/>
  <c r="E35" i="5" s="1"/>
  <c r="D8" i="5"/>
  <c r="C8" i="5"/>
  <c r="B8" i="5"/>
  <c r="E7" i="5"/>
  <c r="E6" i="5"/>
  <c r="E5" i="5"/>
  <c r="E4" i="5"/>
  <c r="F4" i="5" s="1"/>
  <c r="H4" i="1"/>
  <c r="G33" i="1"/>
  <c r="H33" i="1"/>
  <c r="F33" i="1"/>
  <c r="G4" i="1"/>
  <c r="F4" i="1"/>
  <c r="H34" i="1"/>
  <c r="G34" i="1"/>
  <c r="F34" i="1"/>
  <c r="F5" i="1"/>
  <c r="C40" i="1"/>
  <c r="E6" i="1"/>
  <c r="D15" i="1"/>
  <c r="E15" i="1" s="1"/>
  <c r="E21" i="1"/>
  <c r="D28" i="1"/>
  <c r="E31" i="1" s="1"/>
  <c r="E42" i="1" s="1"/>
  <c r="C28" i="1"/>
  <c r="E27" i="1"/>
  <c r="E8" i="5" l="1"/>
  <c r="G4" i="5"/>
  <c r="F74" i="5"/>
  <c r="F8" i="5"/>
  <c r="G11" i="5"/>
  <c r="G35" i="5" s="1"/>
  <c r="F75" i="5"/>
  <c r="C77" i="5"/>
  <c r="C76" i="5"/>
  <c r="H15" i="1"/>
  <c r="F18" i="1"/>
  <c r="G18" i="1" s="1"/>
  <c r="G28" i="1" s="1"/>
  <c r="E37" i="5" l="1"/>
  <c r="E51" i="5" s="1"/>
  <c r="E52" i="5" s="1"/>
  <c r="F37" i="5"/>
  <c r="F51" i="5" s="1"/>
  <c r="H4" i="5"/>
  <c r="G74" i="5"/>
  <c r="G8" i="5"/>
  <c r="G75" i="5"/>
  <c r="F76" i="5"/>
  <c r="F78" i="5" s="1"/>
  <c r="H11" i="5"/>
  <c r="H35" i="5" s="1"/>
  <c r="H37" i="5" s="1"/>
  <c r="H18" i="1"/>
  <c r="E25" i="1"/>
  <c r="E24" i="1"/>
  <c r="E23" i="1"/>
  <c r="E22" i="1"/>
  <c r="E20" i="1"/>
  <c r="E19" i="1"/>
  <c r="E17" i="1"/>
  <c r="E16" i="1"/>
  <c r="E14" i="1"/>
  <c r="E13" i="1"/>
  <c r="E12" i="1"/>
  <c r="E11" i="1"/>
  <c r="E10" i="1"/>
  <c r="E5" i="1"/>
  <c r="E7" i="1"/>
  <c r="E4" i="1"/>
  <c r="E43" i="1" s="1"/>
  <c r="B28" i="1"/>
  <c r="F28" i="1"/>
  <c r="H28" i="1"/>
  <c r="B33" i="1"/>
  <c r="B34" i="1" s="1"/>
  <c r="F50" i="5" l="1"/>
  <c r="F52" i="5" s="1"/>
  <c r="E56" i="5"/>
  <c r="E71" i="5" s="1"/>
  <c r="E53" i="5"/>
  <c r="G76" i="5"/>
  <c r="G78" i="5" s="1"/>
  <c r="H75" i="5"/>
  <c r="H76" i="5" s="1"/>
  <c r="H78" i="5" s="1"/>
  <c r="G37" i="5"/>
  <c r="G51" i="5" s="1"/>
  <c r="H74" i="5"/>
  <c r="H8" i="5"/>
  <c r="H51" i="5" s="1"/>
  <c r="E28" i="1"/>
  <c r="C8" i="1"/>
  <c r="D8" i="1"/>
  <c r="B8" i="1"/>
  <c r="H8" i="1"/>
  <c r="H29" i="1" s="1"/>
  <c r="H41" i="1" s="1"/>
  <c r="G50" i="5" l="1"/>
  <c r="G52" i="5" s="1"/>
  <c r="H50" i="5" s="1"/>
  <c r="H52" i="5" s="1"/>
  <c r="F56" i="5"/>
  <c r="F53" i="5"/>
  <c r="E8" i="1"/>
  <c r="E29" i="1" s="1"/>
  <c r="G53" i="5" l="1"/>
  <c r="G56" i="5"/>
  <c r="F58" i="5"/>
  <c r="F71" i="5" s="1"/>
  <c r="H53" i="5"/>
  <c r="H56" i="5"/>
  <c r="E45" i="1"/>
  <c r="E55" i="1" s="1"/>
  <c r="F40" i="1"/>
  <c r="C33" i="1"/>
  <c r="H58" i="5" l="1"/>
  <c r="H71" i="5" s="1"/>
  <c r="G58" i="5"/>
  <c r="G71" i="5" s="1"/>
  <c r="C34" i="1"/>
  <c r="C36" i="1" s="1"/>
  <c r="C35" i="1" l="1"/>
  <c r="G8" i="1"/>
  <c r="G29" i="1" s="1"/>
  <c r="G41" i="1" s="1"/>
  <c r="F8" i="1" l="1"/>
  <c r="F29" i="1" s="1"/>
  <c r="F35" i="1" l="1"/>
  <c r="F41" i="1"/>
  <c r="F42" i="1" s="1"/>
  <c r="F43" i="1" s="1"/>
  <c r="F36" i="1"/>
  <c r="G36" i="1" l="1"/>
  <c r="F45" i="1"/>
  <c r="F55" i="1" s="1"/>
  <c r="G40" i="1"/>
  <c r="G42" i="1" s="1"/>
  <c r="G43" i="1" s="1"/>
  <c r="G35" i="1"/>
  <c r="H35" i="1" l="1"/>
  <c r="H36" i="1"/>
  <c r="H40" i="1"/>
  <c r="H42" i="1" s="1"/>
  <c r="G45" i="1"/>
  <c r="G55" i="1" s="1"/>
  <c r="H45" i="1" l="1"/>
  <c r="H55" i="1" s="1"/>
  <c r="H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 Reardon-Smith</author>
  </authors>
  <commentList>
    <comment ref="A6" authorId="0" shapeId="0" xr:uid="{32F91225-AC44-46BC-8459-C99E5A0FFA40}">
      <text>
        <r>
          <rPr>
            <b/>
            <sz val="9"/>
            <color indexed="81"/>
            <rFont val="Tahoma"/>
            <family val="2"/>
          </rPr>
          <t>jon Reardon-Smith:</t>
        </r>
        <r>
          <rPr>
            <sz val="9"/>
            <color indexed="81"/>
            <rFont val="Tahoma"/>
            <family val="2"/>
          </rPr>
          <t xml:space="preserve">
added is in budget line missing</t>
        </r>
      </text>
    </comment>
    <comment ref="G15" authorId="0" shapeId="0" xr:uid="{3FE35BA7-3E98-4A61-8D4F-B7470709FD63}">
      <text>
        <r>
          <rPr>
            <b/>
            <sz val="9"/>
            <color indexed="81"/>
            <rFont val="Tahoma"/>
            <family val="2"/>
          </rPr>
          <t>jon Reardon-Smith:</t>
        </r>
        <r>
          <rPr>
            <sz val="9"/>
            <color indexed="81"/>
            <rFont val="Tahoma"/>
            <family val="2"/>
          </rPr>
          <t xml:space="preserve">
should reduce to £150-200 as we retrofit Led lights</t>
        </r>
      </text>
    </comment>
    <comment ref="E18" authorId="0" shapeId="0" xr:uid="{225D3F1A-2D3C-43F1-86EF-4225977139F1}">
      <text>
        <r>
          <rPr>
            <b/>
            <sz val="9"/>
            <color indexed="81"/>
            <rFont val="Tahoma"/>
            <family val="2"/>
          </rPr>
          <t>jon Reardon-Smith:</t>
        </r>
        <r>
          <rPr>
            <sz val="9"/>
            <color indexed="81"/>
            <rFont val="Tahoma"/>
            <family val="2"/>
          </rPr>
          <t xml:space="preserve">
Should be no more than the budget</t>
        </r>
      </text>
    </comment>
    <comment ref="A21" authorId="0" shapeId="0" xr:uid="{08A365B1-14BB-49BE-B2DC-4800A5A31201}">
      <text>
        <r>
          <rPr>
            <b/>
            <sz val="9"/>
            <color indexed="81"/>
            <rFont val="Tahoma"/>
            <family val="2"/>
          </rPr>
          <t>jon Reardon-Smith:</t>
        </r>
        <r>
          <rPr>
            <sz val="9"/>
            <color indexed="81"/>
            <rFont val="Tahoma"/>
            <family val="2"/>
          </rPr>
          <t xml:space="preserve">
added missing from actual although offset by Cil it is still an actual spend</t>
        </r>
      </text>
    </comment>
    <comment ref="C25" authorId="0" shapeId="0" xr:uid="{FF21DD00-ED75-4792-AD7F-44BB6EC67877}">
      <text>
        <r>
          <rPr>
            <b/>
            <sz val="9"/>
            <color indexed="81"/>
            <rFont val="Tahoma"/>
            <family val="2"/>
          </rPr>
          <t>jon Reardon-Smith:</t>
        </r>
        <r>
          <rPr>
            <sz val="9"/>
            <color indexed="81"/>
            <rFont val="Tahoma"/>
            <family val="2"/>
          </rPr>
          <t xml:space="preserve">
removed this is a movement of funds</t>
        </r>
      </text>
    </comment>
    <comment ref="F25" authorId="0" shapeId="0" xr:uid="{2E9887CF-3D05-4FCE-9496-B5B3784A3DEB}">
      <text>
        <r>
          <rPr>
            <b/>
            <sz val="9"/>
            <color indexed="81"/>
            <rFont val="Tahoma"/>
            <family val="2"/>
          </rPr>
          <t>jon Reardon-Smith:</t>
        </r>
        <r>
          <rPr>
            <sz val="9"/>
            <color indexed="81"/>
            <rFont val="Tahoma"/>
            <family val="2"/>
          </rPr>
          <t xml:space="preserve">
I don’t see why we need to add to reserves as we are carrying £16285 of general reserves that may need some allocation</t>
        </r>
      </text>
    </comment>
    <comment ref="C28" authorId="0" shapeId="0" xr:uid="{84E3E9A9-580C-4358-8677-65C6FF71C426}">
      <text>
        <r>
          <rPr>
            <b/>
            <sz val="9"/>
            <color indexed="81"/>
            <rFont val="Tahoma"/>
            <family val="2"/>
          </rPr>
          <t>jon Reardon-Smith:</t>
        </r>
        <r>
          <rPr>
            <sz val="9"/>
            <color indexed="81"/>
            <rFont val="Tahoma"/>
            <family val="2"/>
          </rPr>
          <t xml:space="preserve">
agrees with official actual account recon presented at last meeting</t>
        </r>
      </text>
    </comment>
  </commentList>
</comments>
</file>

<file path=xl/sharedStrings.xml><?xml version="1.0" encoding="utf-8"?>
<sst xmlns="http://schemas.openxmlformats.org/spreadsheetml/2006/main" count="216" uniqueCount="148">
  <si>
    <t>Draft was presented in Nov Parish Council meeting in draft tab</t>
  </si>
  <si>
    <t xml:space="preserve"> Councillors asked for a number of changes </t>
  </si>
  <si>
    <t>2 versions of budget 1 with street light upgrade in 2024/5 1 with spend in 2025/5</t>
  </si>
  <si>
    <t>Training increased to 500 in 2025/6 to reflect new councillors then reduced back</t>
  </si>
  <si>
    <t>Precept increase to be 2.2% across all years</t>
  </si>
  <si>
    <t>increase ear marked reserve for highways to balance back to £1500</t>
  </si>
  <si>
    <t>correct grants spend to 770</t>
  </si>
  <si>
    <t>remove  parish plan earmarked reserve in 2026/7</t>
  </si>
  <si>
    <t>Version with streetlight spend in 2024 is  tab 24 st lht rec to audit accs</t>
  </si>
  <si>
    <t>Version with streetlight spend in 2025/6 is tab  25 st lht rec to audit acc</t>
  </si>
  <si>
    <t>Other changes</t>
  </si>
  <si>
    <t>both budgets are reconciled to end year 23/24 final accounts values and funds</t>
  </si>
  <si>
    <t>any expense line funded from reserves is in red with comment</t>
  </si>
  <si>
    <t>lines 48-52 reconciles reserve funds spent on projects</t>
  </si>
  <si>
    <t>reserves area split into general reserve ( calculation) and Ear Marked Reserves</t>
  </si>
  <si>
    <t>reserves area shows movement in reserves aligned with spend on projects</t>
  </si>
  <si>
    <t>line 25 added showing spend on maintenance due to SC grant ( note it has been shown as income but not spent previously)</t>
  </si>
  <si>
    <t xml:space="preserve">tabs clean baseline, 2024 5 streetlights and 2025 6 streetlights are to be ignored as working docs only and DO NOT reconcile to audited accounts </t>
  </si>
  <si>
    <t>bank charges added 8.50 per month £102 for year, then 4.50 per month y2 then 5 month y3</t>
  </si>
  <si>
    <t>3 new batteries 25/26 1 set pads, 1 new battery 26/27 plus 1 set pads 1new 27/28 plus 1 set pads</t>
  </si>
  <si>
    <t>bank costs added in 2024/5 spend as charge comes in in January 2025</t>
  </si>
  <si>
    <t>06 1 2025 budget with street light expenses in 2025 deleted as spent in 2024</t>
  </si>
  <si>
    <t>defib maintenance costs reduced as new batteries purchased in 2024/5</t>
  </si>
  <si>
    <t>National</t>
  </si>
  <si>
    <t>2023-24</t>
  </si>
  <si>
    <t>2024-25</t>
  </si>
  <si>
    <t>2024/5 est total</t>
  </si>
  <si>
    <t>2025-26</t>
  </si>
  <si>
    <t>2026-27</t>
  </si>
  <si>
    <t>2027-28</t>
  </si>
  <si>
    <t>Actual</t>
  </si>
  <si>
    <t>Estimates</t>
  </si>
  <si>
    <t>Comments</t>
  </si>
  <si>
    <t>General Income</t>
  </si>
  <si>
    <t xml:space="preserve"> </t>
  </si>
  <si>
    <t>Precept</t>
  </si>
  <si>
    <t>VAT refund</t>
  </si>
  <si>
    <t>Highways grant</t>
  </si>
  <si>
    <t>Interest</t>
  </si>
  <si>
    <t>Assuming a general inflation rate of 2.2% rounded up</t>
  </si>
  <si>
    <t>Clerk salary and PAYE</t>
  </si>
  <si>
    <t>2024-25 includes underpaid tax from 2023-24</t>
  </si>
  <si>
    <t>Travel</t>
  </si>
  <si>
    <t>Village Hall Hire</t>
  </si>
  <si>
    <t>General Administration</t>
  </si>
  <si>
    <t>including wreath</t>
  </si>
  <si>
    <t>Insurance</t>
  </si>
  <si>
    <t>Street Lighting - Electricity</t>
  </si>
  <si>
    <t>should be less with new bulbs</t>
  </si>
  <si>
    <t>Street Lighting - Repairs</t>
  </si>
  <si>
    <t>maint should be very low after retrofit</t>
  </si>
  <si>
    <t>Audit</t>
  </si>
  <si>
    <t>Grants</t>
  </si>
  <si>
    <t>Subscriptions</t>
  </si>
  <si>
    <t>SALC</t>
  </si>
  <si>
    <t>Training</t>
  </si>
  <si>
    <t>New Councillors will need training.</t>
  </si>
  <si>
    <t>NOTICE BOARDS</t>
  </si>
  <si>
    <t>Enviro Maintenance (Contribution)</t>
  </si>
  <si>
    <t>not Assuming a full grant from SC to match.</t>
  </si>
  <si>
    <t>Website</t>
  </si>
  <si>
    <t>Assuming remain with Rocking Horse Media</t>
  </si>
  <si>
    <t>Defibrillators Maintenance</t>
  </si>
  <si>
    <t>Two batteries and 1 pad per annum</t>
  </si>
  <si>
    <t>Reserves (contribution)</t>
  </si>
  <si>
    <t>Election charge of approx £1600 will be in 2026-27.</t>
  </si>
  <si>
    <t>Electio expenses</t>
  </si>
  <si>
    <t>funded from reserves</t>
  </si>
  <si>
    <t>2024 vat paid</t>
  </si>
  <si>
    <t>Under over spend</t>
  </si>
  <si>
    <t>Current Account</t>
  </si>
  <si>
    <t>Savings Account</t>
  </si>
  <si>
    <t>Actual Precept</t>
  </si>
  <si>
    <t>Proposed Precept</t>
  </si>
  <si>
    <t>Band D Council Tax Payment</t>
  </si>
  <si>
    <t>£ increase on Prev year</t>
  </si>
  <si>
    <t>% increase on Prev year</t>
  </si>
  <si>
    <t>Excess Income over Expenditure</t>
  </si>
  <si>
    <t>as of sept 2024</t>
  </si>
  <si>
    <t>Opening Balance</t>
  </si>
  <si>
    <t>Excess for year</t>
  </si>
  <si>
    <t>Closing Balance</t>
  </si>
  <si>
    <t>reserves as a % of precept</t>
  </si>
  <si>
    <t>Ear-Marked Reserves:</t>
  </si>
  <si>
    <t>Budget 2024/5</t>
  </si>
  <si>
    <t>proposed allocation of reserves 2024/25</t>
  </si>
  <si>
    <t>proposed reserves 2025/26</t>
  </si>
  <si>
    <t>proposed reserves 2026/27</t>
  </si>
  <si>
    <t>proposed reserves 2027/23</t>
  </si>
  <si>
    <t>General Reserve</t>
  </si>
  <si>
    <t>Election Expenses</t>
  </si>
  <si>
    <t>reflects build dup to 26/7 then cost spent then build up restarting 27/28</t>
  </si>
  <si>
    <t>Street Lighting</t>
  </si>
  <si>
    <t>reflects upgrade to LED lighting 24/5 and electricity and maint reduction 25/6 onwards</t>
  </si>
  <si>
    <t>Village Hall Support</t>
  </si>
  <si>
    <t>Parish Plan</t>
  </si>
  <si>
    <t>Community Benefit</t>
  </si>
  <si>
    <t>Transparency</t>
  </si>
  <si>
    <t>Highway Maintenance</t>
  </si>
  <si>
    <t>Volunteers Grant</t>
  </si>
  <si>
    <t>CiL</t>
  </si>
  <si>
    <t>cil spent in 2024/5 on 2 notice boards</t>
  </si>
  <si>
    <t>TOTAL</t>
  </si>
  <si>
    <t>Bitterley Parish Council Budget 2025-26</t>
  </si>
  <si>
    <t>Actual sept 2024</t>
  </si>
  <si>
    <t>to spend 2024/5</t>
  </si>
  <si>
    <t>expected 2024/5 total</t>
  </si>
  <si>
    <t>Proposed Budget 2025/5</t>
  </si>
  <si>
    <t>increased by 2.2% every year</t>
  </si>
  <si>
    <t xml:space="preserve">Totals </t>
  </si>
  <si>
    <t>Expenses for budget year</t>
  </si>
  <si>
    <t>Street lighting upgrade</t>
  </si>
  <si>
    <t>part funded from earmarked reserve and general reserve</t>
  </si>
  <si>
    <t>funded from CIL reserves (2585)</t>
  </si>
  <si>
    <t>Notice board installation</t>
  </si>
  <si>
    <t>part funded from CIL balance (263.77)</t>
  </si>
  <si>
    <t>Enviro Maintenance (BPC Contribution)</t>
  </si>
  <si>
    <t>Enviro Maintenance SC funded by grant</t>
  </si>
  <si>
    <t>SC contribution</t>
  </si>
  <si>
    <t>3 batteries y1 and 1 pad per annum see note 9 for detail</t>
  </si>
  <si>
    <t>Election expenses</t>
  </si>
  <si>
    <t>Bank Charges</t>
  </si>
  <si>
    <t>see note 8 2024/20245 is a charge from Jan 1 2025</t>
  </si>
  <si>
    <t>vat paid</t>
  </si>
  <si>
    <t>assumes expense lines are inc vat</t>
  </si>
  <si>
    <t>total March 2024</t>
  </si>
  <si>
    <t xml:space="preserve">funding from Ear Marked Reserves </t>
  </si>
  <si>
    <t>CIL</t>
  </si>
  <si>
    <t>notice board funding</t>
  </si>
  <si>
    <t>Streetlight repairs</t>
  </si>
  <si>
    <t>LED street light upgrade funding</t>
  </si>
  <si>
    <t>Election reserve</t>
  </si>
  <si>
    <t>Council election funding</t>
  </si>
  <si>
    <t>total</t>
  </si>
  <si>
    <t>Excess funds calculation</t>
  </si>
  <si>
    <t>Total reserves as a % of precept</t>
  </si>
  <si>
    <t xml:space="preserve">Reserves  </t>
  </si>
  <si>
    <t>end reserves 2024</t>
  </si>
  <si>
    <t>proposed reserves 2027/28</t>
  </si>
  <si>
    <t>General reserve as a % of precept</t>
  </si>
  <si>
    <t>Ear Marked Resaves</t>
  </si>
  <si>
    <t>reflects build up to 26/7 then cost spent then build up restarting 27/28</t>
  </si>
  <si>
    <t>reserve spent 2024 5 on Led lights</t>
  </si>
  <si>
    <t>1 year remaining to update plan</t>
  </si>
  <si>
    <t>increased to reflect £1500 less SC contribution and BPC expense</t>
  </si>
  <si>
    <t>Precept Calc</t>
  </si>
  <si>
    <t>check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</si>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</sst>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0_ ;[Red]\-#,##0.00\ "/>
    <numFmt numFmtId="166" formatCode="0.0%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7030A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i/>
      <sz val="11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left" vertical="center"/>
    </xf>
    <xf numFmtId="10" fontId="2" fillId="0" borderId="0" xfId="0" applyNumberFormat="1" applyFont="1"/>
    <xf numFmtId="10" fontId="3" fillId="0" borderId="0" xfId="0" applyNumberFormat="1" applyFont="1"/>
    <xf numFmtId="0" fontId="3" fillId="0" borderId="0" xfId="0" applyFont="1" applyAlignment="1">
      <alignment horizontal="right" vertical="center"/>
    </xf>
    <xf numFmtId="2" fontId="1" fillId="0" borderId="3" xfId="0" applyNumberFormat="1" applyFont="1" applyBorder="1" applyAlignment="1">
      <alignment vertical="center"/>
    </xf>
    <xf numFmtId="4" fontId="0" fillId="0" borderId="0" xfId="0" applyNumberFormat="1"/>
    <xf numFmtId="4" fontId="3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1" fillId="0" borderId="3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4" fontId="6" fillId="0" borderId="0" xfId="0" applyNumberFormat="1" applyFont="1" applyAlignment="1">
      <alignment vertical="center"/>
    </xf>
    <xf numFmtId="0" fontId="9" fillId="0" borderId="0" xfId="0" applyFont="1"/>
    <xf numFmtId="2" fontId="3" fillId="2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0" fontId="1" fillId="0" borderId="0" xfId="0" applyFont="1"/>
    <xf numFmtId="0" fontId="3" fillId="0" borderId="0" xfId="0" applyFont="1"/>
    <xf numFmtId="164" fontId="9" fillId="0" borderId="0" xfId="1" applyFont="1"/>
    <xf numFmtId="1" fontId="11" fillId="0" borderId="0" xfId="0" applyNumberFormat="1" applyFont="1"/>
    <xf numFmtId="1" fontId="0" fillId="0" borderId="0" xfId="0" applyNumberFormat="1"/>
    <xf numFmtId="17" fontId="0" fillId="0" borderId="0" xfId="0" applyNumberFormat="1" applyAlignment="1">
      <alignment vertical="center"/>
    </xf>
    <xf numFmtId="1" fontId="11" fillId="0" borderId="4" xfId="0" applyNumberFormat="1" applyFont="1" applyBorder="1"/>
    <xf numFmtId="1" fontId="11" fillId="0" borderId="6" xfId="0" applyNumberFormat="1" applyFont="1" applyBorder="1"/>
    <xf numFmtId="1" fontId="1" fillId="0" borderId="0" xfId="0" applyNumberFormat="1" applyFont="1"/>
    <xf numFmtId="1" fontId="0" fillId="0" borderId="8" xfId="0" applyNumberFormat="1" applyBorder="1"/>
    <xf numFmtId="1" fontId="1" fillId="0" borderId="5" xfId="0" applyNumberFormat="1" applyFont="1" applyBorder="1"/>
    <xf numFmtId="0" fontId="1" fillId="0" borderId="0" xfId="0" applyFont="1" applyAlignment="1">
      <alignment wrapText="1"/>
    </xf>
    <xf numFmtId="1" fontId="11" fillId="0" borderId="0" xfId="0" applyNumberFormat="1" applyFont="1" applyAlignment="1">
      <alignment wrapText="1"/>
    </xf>
    <xf numFmtId="1" fontId="11" fillId="0" borderId="7" xfId="0" applyNumberFormat="1" applyFont="1" applyBorder="1" applyAlignment="1">
      <alignment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/>
    </xf>
    <xf numFmtId="166" fontId="11" fillId="0" borderId="0" xfId="0" applyNumberFormat="1" applyFont="1"/>
    <xf numFmtId="164" fontId="9" fillId="0" borderId="0" xfId="1" applyFont="1" applyFill="1"/>
    <xf numFmtId="0" fontId="12" fillId="0" borderId="9" xfId="0" applyFont="1" applyBorder="1"/>
    <xf numFmtId="0" fontId="0" fillId="0" borderId="10" xfId="0" applyBorder="1"/>
    <xf numFmtId="0" fontId="0" fillId="0" borderId="10" xfId="0" applyBorder="1" applyAlignment="1">
      <alignment vertical="center"/>
    </xf>
    <xf numFmtId="2" fontId="0" fillId="0" borderId="10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12" fillId="0" borderId="12" xfId="0" applyFont="1" applyBorder="1"/>
    <xf numFmtId="0" fontId="0" fillId="0" borderId="13" xfId="0" applyBorder="1" applyAlignment="1">
      <alignment vertical="center"/>
    </xf>
    <xf numFmtId="164" fontId="0" fillId="0" borderId="0" xfId="0" applyNumberFormat="1" applyAlignment="1">
      <alignment vertical="center"/>
    </xf>
    <xf numFmtId="1" fontId="11" fillId="0" borderId="16" xfId="0" applyNumberFormat="1" applyFont="1" applyBorder="1" applyAlignment="1">
      <alignment wrapText="1"/>
    </xf>
    <xf numFmtId="0" fontId="0" fillId="0" borderId="17" xfId="0" applyBorder="1"/>
    <xf numFmtId="1" fontId="11" fillId="0" borderId="18" xfId="0" applyNumberFormat="1" applyFont="1" applyBorder="1"/>
    <xf numFmtId="1" fontId="0" fillId="0" borderId="15" xfId="0" applyNumberFormat="1" applyBorder="1"/>
    <xf numFmtId="1" fontId="0" fillId="0" borderId="18" xfId="0" applyNumberFormat="1" applyBorder="1"/>
    <xf numFmtId="1" fontId="11" fillId="0" borderId="19" xfId="0" applyNumberFormat="1" applyFont="1" applyBorder="1"/>
    <xf numFmtId="1" fontId="11" fillId="0" borderId="14" xfId="0" applyNumberFormat="1" applyFont="1" applyBorder="1"/>
    <xf numFmtId="1" fontId="0" fillId="0" borderId="14" xfId="0" applyNumberFormat="1" applyBorder="1"/>
    <xf numFmtId="0" fontId="0" fillId="0" borderId="26" xfId="0" applyBorder="1"/>
    <xf numFmtId="1" fontId="11" fillId="0" borderId="27" xfId="0" applyNumberFormat="1" applyFont="1" applyBorder="1"/>
    <xf numFmtId="1" fontId="0" fillId="0" borderId="27" xfId="0" applyNumberFormat="1" applyBorder="1"/>
    <xf numFmtId="1" fontId="11" fillId="0" borderId="28" xfId="0" applyNumberFormat="1" applyFont="1" applyBorder="1"/>
    <xf numFmtId="0" fontId="0" fillId="0" borderId="29" xfId="0" applyBorder="1"/>
    <xf numFmtId="1" fontId="11" fillId="0" borderId="30" xfId="0" applyNumberFormat="1" applyFont="1" applyBorder="1"/>
    <xf numFmtId="0" fontId="3" fillId="0" borderId="29" xfId="0" applyFont="1" applyBorder="1"/>
    <xf numFmtId="0" fontId="3" fillId="0" borderId="31" xfId="0" applyFont="1" applyBorder="1"/>
    <xf numFmtId="1" fontId="11" fillId="0" borderId="32" xfId="0" applyNumberFormat="1" applyFont="1" applyBorder="1"/>
    <xf numFmtId="1" fontId="0" fillId="0" borderId="32" xfId="0" applyNumberFormat="1" applyBorder="1"/>
    <xf numFmtId="1" fontId="11" fillId="0" borderId="33" xfId="0" applyNumberFormat="1" applyFont="1" applyBorder="1"/>
    <xf numFmtId="0" fontId="1" fillId="0" borderId="34" xfId="0" applyFont="1" applyBorder="1"/>
    <xf numFmtId="1" fontId="11" fillId="0" borderId="35" xfId="0" applyNumberFormat="1" applyFont="1" applyBorder="1"/>
    <xf numFmtId="1" fontId="1" fillId="0" borderId="35" xfId="0" applyNumberFormat="1" applyFont="1" applyBorder="1"/>
    <xf numFmtId="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17" xfId="0" applyBorder="1" applyAlignment="1">
      <alignment vertical="center"/>
    </xf>
    <xf numFmtId="4" fontId="1" fillId="0" borderId="18" xfId="0" applyNumberFormat="1" applyFont="1" applyBorder="1" applyAlignment="1">
      <alignment vertical="center"/>
    </xf>
    <xf numFmtId="4" fontId="5" fillId="0" borderId="18" xfId="0" applyNumberFormat="1" applyFont="1" applyBorder="1" applyAlignment="1">
      <alignment vertical="center"/>
    </xf>
    <xf numFmtId="0" fontId="13" fillId="0" borderId="0" xfId="0" applyFont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 wrapText="1"/>
    </xf>
    <xf numFmtId="0" fontId="0" fillId="0" borderId="12" xfId="0" applyBorder="1" applyAlignment="1">
      <alignment vertical="center"/>
    </xf>
    <xf numFmtId="4" fontId="3" fillId="0" borderId="0" xfId="0" applyNumberFormat="1" applyFont="1"/>
    <xf numFmtId="3" fontId="14" fillId="0" borderId="18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2" xfId="0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/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0" fillId="0" borderId="37" xfId="0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0" fontId="1" fillId="0" borderId="12" xfId="0" applyFont="1" applyBorder="1" applyAlignment="1">
      <alignment vertical="center"/>
    </xf>
    <xf numFmtId="0" fontId="9" fillId="0" borderId="17" xfId="0" applyFont="1" applyBorder="1"/>
    <xf numFmtId="0" fontId="0" fillId="0" borderId="18" xfId="0" applyBorder="1"/>
    <xf numFmtId="0" fontId="0" fillId="0" borderId="18" xfId="0" applyBorder="1" applyAlignment="1">
      <alignment vertical="center"/>
    </xf>
    <xf numFmtId="2" fontId="0" fillId="0" borderId="18" xfId="0" applyNumberFormat="1" applyBorder="1" applyAlignment="1">
      <alignment vertical="center"/>
    </xf>
    <xf numFmtId="0" fontId="1" fillId="0" borderId="20" xfId="0" applyFont="1" applyBorder="1" applyAlignment="1">
      <alignment wrapText="1"/>
    </xf>
    <xf numFmtId="1" fontId="11" fillId="0" borderId="21" xfId="0" applyNumberFormat="1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1" fontId="0" fillId="0" borderId="4" xfId="0" applyNumberFormat="1" applyBorder="1"/>
    <xf numFmtId="0" fontId="0" fillId="0" borderId="2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23" xfId="0" applyFont="1" applyBorder="1"/>
    <xf numFmtId="1" fontId="1" fillId="0" borderId="39" xfId="0" applyNumberFormat="1" applyFont="1" applyBorder="1"/>
    <xf numFmtId="1" fontId="15" fillId="0" borderId="35" xfId="0" applyNumberFormat="1" applyFont="1" applyBorder="1"/>
    <xf numFmtId="165" fontId="5" fillId="0" borderId="0" xfId="0" applyNumberFormat="1" applyFont="1" applyAlignment="1">
      <alignment vertical="center"/>
    </xf>
    <xf numFmtId="1" fontId="15" fillId="0" borderId="36" xfId="0" applyNumberFormat="1" applyFont="1" applyBorder="1"/>
    <xf numFmtId="166" fontId="0" fillId="0" borderId="0" xfId="0" applyNumberFormat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0" fillId="0" borderId="21" xfId="0" applyBorder="1"/>
    <xf numFmtId="0" fontId="0" fillId="0" borderId="21" xfId="0" applyBorder="1" applyAlignment="1">
      <alignment vertical="center"/>
    </xf>
    <xf numFmtId="0" fontId="0" fillId="0" borderId="23" xfId="0" applyBorder="1" applyAlignment="1">
      <alignment horizontal="right" vertical="center"/>
    </xf>
    <xf numFmtId="2" fontId="2" fillId="0" borderId="4" xfId="0" applyNumberFormat="1" applyFont="1" applyBorder="1" applyAlignment="1">
      <alignment horizontal="left" vertical="center"/>
    </xf>
    <xf numFmtId="0" fontId="3" fillId="0" borderId="23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/>
    <xf numFmtId="0" fontId="0" fillId="0" borderId="25" xfId="0" applyBorder="1" applyAlignment="1">
      <alignment vertical="center"/>
    </xf>
    <xf numFmtId="0" fontId="0" fillId="0" borderId="39" xfId="0" applyBorder="1" applyAlignment="1">
      <alignment vertical="center"/>
    </xf>
    <xf numFmtId="0" fontId="3" fillId="0" borderId="0" xfId="0" applyFont="1" applyAlignment="1">
      <alignment vertical="center"/>
    </xf>
    <xf numFmtId="4" fontId="14" fillId="0" borderId="18" xfId="0" applyNumberFormat="1" applyFont="1" applyBorder="1" applyAlignment="1">
      <alignment vertical="center"/>
    </xf>
    <xf numFmtId="3" fontId="2" fillId="0" borderId="0" xfId="0" applyNumberFormat="1" applyFont="1"/>
    <xf numFmtId="14" fontId="0" fillId="0" borderId="0" xfId="0" applyNumberForma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89605-980A-485A-8765-80EB812A700A}">
  <dimension ref="A4:B28"/>
  <sheetViews>
    <sheetView workbookViewId="0">
      <selection activeCell="B30" sqref="B30"/>
    </sheetView>
  </sheetViews>
  <sheetFormatPr defaultRowHeight="14.45"/>
  <cols>
    <col min="2" max="2" width="127.85546875" customWidth="1"/>
  </cols>
  <sheetData>
    <row r="4" spans="1:2">
      <c r="A4">
        <v>1</v>
      </c>
      <c r="B4" t="s">
        <v>0</v>
      </c>
    </row>
    <row r="5" spans="1:2">
      <c r="A5">
        <v>2</v>
      </c>
      <c r="B5" t="s">
        <v>1</v>
      </c>
    </row>
    <row r="6" spans="1:2">
      <c r="B6" t="s">
        <v>2</v>
      </c>
    </row>
    <row r="7" spans="1:2">
      <c r="B7" t="s">
        <v>3</v>
      </c>
    </row>
    <row r="8" spans="1:2">
      <c r="B8" t="s">
        <v>4</v>
      </c>
    </row>
    <row r="9" spans="1:2">
      <c r="B9" t="s">
        <v>5</v>
      </c>
    </row>
    <row r="10" spans="1:2">
      <c r="B10" t="s">
        <v>6</v>
      </c>
    </row>
    <row r="11" spans="1:2">
      <c r="B11" t="s">
        <v>7</v>
      </c>
    </row>
    <row r="12" spans="1:2">
      <c r="A12">
        <v>3</v>
      </c>
      <c r="B12" t="s">
        <v>8</v>
      </c>
    </row>
    <row r="13" spans="1:2">
      <c r="A13">
        <v>4</v>
      </c>
      <c r="B13" t="s">
        <v>9</v>
      </c>
    </row>
    <row r="14" spans="1:2">
      <c r="A14">
        <v>5</v>
      </c>
      <c r="B14" t="s">
        <v>10</v>
      </c>
    </row>
    <row r="15" spans="1:2">
      <c r="B15" t="s">
        <v>11</v>
      </c>
    </row>
    <row r="16" spans="1:2">
      <c r="B16" t="s">
        <v>12</v>
      </c>
    </row>
    <row r="17" spans="1:2">
      <c r="B17" t="s">
        <v>13</v>
      </c>
    </row>
    <row r="18" spans="1:2">
      <c r="B18" t="s">
        <v>14</v>
      </c>
    </row>
    <row r="19" spans="1:2">
      <c r="B19" t="s">
        <v>15</v>
      </c>
    </row>
    <row r="20" spans="1:2">
      <c r="A20">
        <v>6</v>
      </c>
      <c r="B20" t="s">
        <v>16</v>
      </c>
    </row>
    <row r="21" spans="1:2">
      <c r="A21">
        <v>7</v>
      </c>
      <c r="B21" t="s">
        <v>17</v>
      </c>
    </row>
    <row r="22" spans="1:2">
      <c r="B22" s="135">
        <v>45625</v>
      </c>
    </row>
    <row r="23" spans="1:2">
      <c r="A23">
        <v>8</v>
      </c>
      <c r="B23" t="s">
        <v>18</v>
      </c>
    </row>
    <row r="24" spans="1:2">
      <c r="A24">
        <v>9</v>
      </c>
      <c r="B24" t="s">
        <v>19</v>
      </c>
    </row>
    <row r="25" spans="1:2">
      <c r="A25">
        <v>10</v>
      </c>
      <c r="B25" t="s">
        <v>20</v>
      </c>
    </row>
    <row r="27" spans="1:2">
      <c r="A27">
        <v>11</v>
      </c>
      <c r="B27" t="s">
        <v>21</v>
      </c>
    </row>
    <row r="28" spans="1:2">
      <c r="B28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zoomScale="110" zoomScaleNormal="110" zoomScaleSheetLayoutView="120" workbookViewId="0">
      <selection activeCell="O19" sqref="O19"/>
    </sheetView>
  </sheetViews>
  <sheetFormatPr defaultColWidth="9.140625" defaultRowHeight="14.45"/>
  <cols>
    <col min="1" max="1" width="31" style="1" customWidth="1"/>
    <col min="2" max="2" width="11.7109375" customWidth="1"/>
    <col min="3" max="3" width="14" style="1" customWidth="1"/>
    <col min="4" max="8" width="11.7109375" style="1" customWidth="1"/>
    <col min="9" max="9" width="45.5703125" style="1" customWidth="1"/>
    <col min="10" max="16384" width="9.140625" style="1"/>
  </cols>
  <sheetData>
    <row r="1" spans="1:9" s="6" customFormat="1" ht="32.25" customHeight="1">
      <c r="A1" s="3" t="s">
        <v>23</v>
      </c>
      <c r="B1" s="136" t="s">
        <v>24</v>
      </c>
      <c r="C1" s="137" t="s">
        <v>25</v>
      </c>
      <c r="D1" s="137"/>
      <c r="E1" s="21" t="s">
        <v>26</v>
      </c>
      <c r="F1" s="136" t="s">
        <v>27</v>
      </c>
      <c r="G1" s="136" t="s">
        <v>28</v>
      </c>
      <c r="H1" s="136" t="s">
        <v>29</v>
      </c>
      <c r="I1" s="136"/>
    </row>
    <row r="2" spans="1:9">
      <c r="B2" s="8" t="s">
        <v>30</v>
      </c>
      <c r="C2" s="8" t="s">
        <v>30</v>
      </c>
      <c r="D2" s="8" t="s">
        <v>31</v>
      </c>
      <c r="E2" s="8"/>
      <c r="F2" s="8" t="s">
        <v>31</v>
      </c>
      <c r="G2" s="8" t="s">
        <v>31</v>
      </c>
      <c r="H2" s="8" t="s">
        <v>31</v>
      </c>
      <c r="I2" s="2" t="s">
        <v>32</v>
      </c>
    </row>
    <row r="3" spans="1:9">
      <c r="A3" s="3" t="s">
        <v>33</v>
      </c>
      <c r="B3" s="5" t="s">
        <v>34</v>
      </c>
      <c r="C3" s="5"/>
      <c r="D3" s="5"/>
      <c r="E3" s="5"/>
      <c r="F3" s="5"/>
      <c r="G3" s="5"/>
      <c r="H3" s="5"/>
    </row>
    <row r="4" spans="1:9">
      <c r="A4" s="1" t="s">
        <v>35</v>
      </c>
      <c r="B4" s="16">
        <v>8124</v>
      </c>
      <c r="C4" s="16">
        <v>8367.7199999999993</v>
      </c>
      <c r="D4" s="4">
        <v>0</v>
      </c>
      <c r="E4" s="22">
        <f>+D4+C4</f>
        <v>8367.7199999999993</v>
      </c>
      <c r="F4" s="16">
        <f>C4*1.03</f>
        <v>8618.7515999999996</v>
      </c>
      <c r="G4" s="18">
        <f>F4*1.03</f>
        <v>8877.3141479999995</v>
      </c>
      <c r="H4" s="18">
        <f>+G4</f>
        <v>8877.3141479999995</v>
      </c>
    </row>
    <row r="5" spans="1:9">
      <c r="A5" s="1" t="s">
        <v>36</v>
      </c>
      <c r="B5" s="16">
        <v>1662.06</v>
      </c>
      <c r="C5" s="16">
        <v>0</v>
      </c>
      <c r="D5" s="18">
        <v>602.44000000000005</v>
      </c>
      <c r="E5" s="22">
        <f t="shared" ref="E5:E7" si="0">+D5+C5</f>
        <v>602.44000000000005</v>
      </c>
      <c r="F5" s="18">
        <f>+E27</f>
        <v>669.19</v>
      </c>
      <c r="G5" s="18">
        <v>500</v>
      </c>
      <c r="H5" s="18">
        <v>500</v>
      </c>
    </row>
    <row r="6" spans="1:9">
      <c r="A6" s="29" t="s">
        <v>37</v>
      </c>
      <c r="B6" s="16"/>
      <c r="C6" s="16"/>
      <c r="D6" s="18">
        <v>390</v>
      </c>
      <c r="E6" s="22">
        <f t="shared" si="0"/>
        <v>390</v>
      </c>
      <c r="F6" s="18">
        <v>390</v>
      </c>
      <c r="G6" s="18">
        <v>390</v>
      </c>
      <c r="H6" s="18">
        <v>390</v>
      </c>
    </row>
    <row r="7" spans="1:9">
      <c r="A7" s="1" t="s">
        <v>38</v>
      </c>
      <c r="B7" s="16">
        <v>113.5</v>
      </c>
      <c r="C7" s="16">
        <v>11.13</v>
      </c>
      <c r="D7" s="18">
        <v>100</v>
      </c>
      <c r="E7" s="22">
        <f t="shared" si="0"/>
        <v>111.13</v>
      </c>
      <c r="F7" s="18">
        <v>100</v>
      </c>
      <c r="G7" s="18">
        <v>100</v>
      </c>
      <c r="H7" s="18">
        <v>100</v>
      </c>
    </row>
    <row r="8" spans="1:9">
      <c r="B8" s="19">
        <f t="shared" ref="B8:H8" si="1">SUM(B4:B7)</f>
        <v>9899.56</v>
      </c>
      <c r="C8" s="19">
        <f t="shared" si="1"/>
        <v>8378.8499999999985</v>
      </c>
      <c r="D8" s="20">
        <f t="shared" si="1"/>
        <v>1092.44</v>
      </c>
      <c r="E8" s="22">
        <f>+D8+C8</f>
        <v>9471.2899999999991</v>
      </c>
      <c r="F8" s="20">
        <f t="shared" si="1"/>
        <v>9777.9416000000001</v>
      </c>
      <c r="G8" s="20">
        <f t="shared" si="1"/>
        <v>9867.3141479999995</v>
      </c>
      <c r="H8" s="20">
        <f t="shared" si="1"/>
        <v>9867.3141479999995</v>
      </c>
      <c r="I8" s="1" t="s">
        <v>39</v>
      </c>
    </row>
    <row r="9" spans="1:9">
      <c r="B9" s="10"/>
      <c r="C9" s="10"/>
      <c r="D9" s="10"/>
      <c r="E9" s="23"/>
      <c r="F9" s="10"/>
      <c r="G9" s="10"/>
      <c r="H9" s="10"/>
    </row>
    <row r="10" spans="1:9">
      <c r="A10" s="1" t="s">
        <v>40</v>
      </c>
      <c r="B10" s="17">
        <v>3444.32</v>
      </c>
      <c r="C10" s="27">
        <v>2211.6799999999998</v>
      </c>
      <c r="D10" s="4">
        <v>1701.18</v>
      </c>
      <c r="E10" s="22">
        <f t="shared" ref="E10:E27" si="2">+D10+C10</f>
        <v>3912.8599999999997</v>
      </c>
      <c r="F10" s="10">
        <v>3379.16</v>
      </c>
      <c r="G10" s="10">
        <v>3508</v>
      </c>
      <c r="H10" s="10">
        <v>3585.26</v>
      </c>
      <c r="I10" s="1" t="s">
        <v>41</v>
      </c>
    </row>
    <row r="11" spans="1:9">
      <c r="A11" s="1" t="s">
        <v>42</v>
      </c>
      <c r="B11" s="16">
        <v>0</v>
      </c>
      <c r="C11" s="27">
        <v>62.55</v>
      </c>
      <c r="D11" s="10">
        <v>65</v>
      </c>
      <c r="E11" s="22">
        <f t="shared" si="2"/>
        <v>127.55</v>
      </c>
      <c r="F11" s="10">
        <v>130</v>
      </c>
      <c r="G11" s="10">
        <v>133</v>
      </c>
      <c r="H11" s="10">
        <v>135</v>
      </c>
    </row>
    <row r="12" spans="1:9">
      <c r="A12" s="1" t="s">
        <v>43</v>
      </c>
      <c r="B12" s="16">
        <v>275</v>
      </c>
      <c r="C12" s="9">
        <v>0</v>
      </c>
      <c r="D12" s="10">
        <v>275</v>
      </c>
      <c r="E12" s="22">
        <f t="shared" si="2"/>
        <v>275</v>
      </c>
      <c r="F12" s="10">
        <v>281</v>
      </c>
      <c r="G12" s="10">
        <v>288</v>
      </c>
      <c r="H12" s="10">
        <v>294</v>
      </c>
    </row>
    <row r="13" spans="1:9">
      <c r="A13" s="1" t="s">
        <v>44</v>
      </c>
      <c r="B13" s="16">
        <v>176.38</v>
      </c>
      <c r="C13" s="27">
        <v>232.24</v>
      </c>
      <c r="D13" s="10">
        <v>100</v>
      </c>
      <c r="E13" s="22">
        <f t="shared" si="2"/>
        <v>332.24</v>
      </c>
      <c r="F13" s="10">
        <v>300</v>
      </c>
      <c r="G13" s="10">
        <v>307</v>
      </c>
      <c r="H13" s="10">
        <v>314</v>
      </c>
      <c r="I13" s="1" t="s">
        <v>45</v>
      </c>
    </row>
    <row r="14" spans="1:9">
      <c r="A14" s="1" t="s">
        <v>46</v>
      </c>
      <c r="B14" s="16">
        <v>403.78</v>
      </c>
      <c r="C14" s="27">
        <v>410.65</v>
      </c>
      <c r="D14" s="10">
        <v>0</v>
      </c>
      <c r="E14" s="22">
        <f t="shared" si="2"/>
        <v>410.65</v>
      </c>
      <c r="F14" s="10">
        <v>420</v>
      </c>
      <c r="G14" s="10">
        <v>429</v>
      </c>
      <c r="H14" s="10">
        <v>439</v>
      </c>
    </row>
    <row r="15" spans="1:9">
      <c r="A15" s="1" t="s">
        <v>47</v>
      </c>
      <c r="B15" s="16">
        <v>869.44</v>
      </c>
      <c r="C15" s="27">
        <v>399.82</v>
      </c>
      <c r="D15" s="10">
        <f>284.18</f>
        <v>284.18</v>
      </c>
      <c r="E15" s="22">
        <f t="shared" si="2"/>
        <v>684</v>
      </c>
      <c r="F15" s="10">
        <v>350</v>
      </c>
      <c r="G15" s="10">
        <v>200</v>
      </c>
      <c r="H15" s="10">
        <f>G15*1.022</f>
        <v>204.4</v>
      </c>
      <c r="I15" s="1" t="s">
        <v>48</v>
      </c>
    </row>
    <row r="16" spans="1:9">
      <c r="A16" s="1" t="s">
        <v>49</v>
      </c>
      <c r="B16" s="16">
        <v>0</v>
      </c>
      <c r="C16" s="27">
        <v>449.27</v>
      </c>
      <c r="D16" s="10">
        <v>0</v>
      </c>
      <c r="E16" s="22">
        <f t="shared" si="2"/>
        <v>449.27</v>
      </c>
      <c r="F16" s="10">
        <v>2400</v>
      </c>
      <c r="G16" s="10">
        <v>100</v>
      </c>
      <c r="H16" s="10">
        <v>100</v>
      </c>
      <c r="I16" s="1" t="s">
        <v>50</v>
      </c>
    </row>
    <row r="17" spans="1:9" ht="60.75" customHeight="1">
      <c r="A17" s="1" t="s">
        <v>51</v>
      </c>
      <c r="B17" s="16">
        <v>105</v>
      </c>
      <c r="C17" s="27">
        <v>105</v>
      </c>
      <c r="D17" s="10">
        <v>0</v>
      </c>
      <c r="E17" s="22">
        <f t="shared" si="2"/>
        <v>105</v>
      </c>
      <c r="F17" s="10">
        <v>150</v>
      </c>
      <c r="G17" s="10">
        <v>154</v>
      </c>
      <c r="H17" s="10">
        <v>157</v>
      </c>
    </row>
    <row r="18" spans="1:9">
      <c r="A18" s="1" t="s">
        <v>52</v>
      </c>
      <c r="B18" s="16">
        <v>500</v>
      </c>
      <c r="C18" s="9">
        <v>0</v>
      </c>
      <c r="D18" s="4">
        <v>700</v>
      </c>
      <c r="E18" s="25">
        <v>700</v>
      </c>
      <c r="F18" s="10">
        <f>E18*1.022</f>
        <v>715.4</v>
      </c>
      <c r="G18" s="10">
        <f t="shared" ref="G18:H18" si="3">F18*1.022</f>
        <v>731.13879999999995</v>
      </c>
      <c r="H18" s="10">
        <f t="shared" si="3"/>
        <v>747.22385359999998</v>
      </c>
    </row>
    <row r="19" spans="1:9">
      <c r="A19" s="1" t="s">
        <v>53</v>
      </c>
      <c r="B19" s="16">
        <v>427.04</v>
      </c>
      <c r="C19" s="27">
        <v>449.11</v>
      </c>
      <c r="D19" s="4">
        <v>0</v>
      </c>
      <c r="E19" s="22">
        <f t="shared" si="2"/>
        <v>449.11</v>
      </c>
      <c r="F19" s="10">
        <v>498.21</v>
      </c>
      <c r="G19" s="10">
        <v>509</v>
      </c>
      <c r="H19" s="10">
        <v>520</v>
      </c>
      <c r="I19" s="1" t="s">
        <v>54</v>
      </c>
    </row>
    <row r="20" spans="1:9">
      <c r="A20" s="1" t="s">
        <v>55</v>
      </c>
      <c r="B20" s="16">
        <v>60</v>
      </c>
      <c r="C20" s="9">
        <v>0</v>
      </c>
      <c r="D20" s="10">
        <v>250</v>
      </c>
      <c r="E20" s="22">
        <f t="shared" si="2"/>
        <v>250</v>
      </c>
      <c r="F20" s="10">
        <v>256</v>
      </c>
      <c r="G20" s="10">
        <v>261</v>
      </c>
      <c r="H20" s="10">
        <v>267</v>
      </c>
      <c r="I20" s="1" t="s">
        <v>56</v>
      </c>
    </row>
    <row r="21" spans="1:9">
      <c r="A21" s="4" t="s">
        <v>57</v>
      </c>
      <c r="B21" s="16"/>
      <c r="C21" s="28">
        <v>2321.23</v>
      </c>
      <c r="D21" s="10"/>
      <c r="E21" s="22">
        <f t="shared" si="2"/>
        <v>2321.23</v>
      </c>
      <c r="F21" s="10"/>
      <c r="G21" s="10"/>
      <c r="H21" s="10"/>
    </row>
    <row r="22" spans="1:9">
      <c r="A22" s="1" t="s">
        <v>58</v>
      </c>
      <c r="B22" s="16">
        <v>720</v>
      </c>
      <c r="C22" s="28"/>
      <c r="D22" s="10">
        <v>390</v>
      </c>
      <c r="E22" s="22">
        <f t="shared" si="2"/>
        <v>390</v>
      </c>
      <c r="F22" s="10">
        <v>390</v>
      </c>
      <c r="G22" s="10">
        <v>390</v>
      </c>
      <c r="H22" s="10">
        <v>390</v>
      </c>
      <c r="I22" s="1" t="s">
        <v>59</v>
      </c>
    </row>
    <row r="23" spans="1:9">
      <c r="A23" s="1" t="s">
        <v>60</v>
      </c>
      <c r="B23" s="16">
        <v>400</v>
      </c>
      <c r="C23" s="27">
        <v>280</v>
      </c>
      <c r="D23" s="10">
        <v>200</v>
      </c>
      <c r="E23" s="22">
        <f t="shared" si="2"/>
        <v>480</v>
      </c>
      <c r="F23" s="10">
        <v>491</v>
      </c>
      <c r="G23" s="10">
        <v>502</v>
      </c>
      <c r="H23" s="10">
        <v>513</v>
      </c>
      <c r="I23" s="1" t="s">
        <v>61</v>
      </c>
    </row>
    <row r="24" spans="1:9">
      <c r="A24" s="1" t="s">
        <v>62</v>
      </c>
      <c r="B24" s="16">
        <v>323.7</v>
      </c>
      <c r="C24" s="9">
        <v>0</v>
      </c>
      <c r="D24" s="10">
        <v>323</v>
      </c>
      <c r="E24" s="22">
        <f t="shared" si="2"/>
        <v>323</v>
      </c>
      <c r="F24" s="10">
        <v>700</v>
      </c>
      <c r="G24" s="10">
        <v>700</v>
      </c>
      <c r="H24" s="10">
        <v>700</v>
      </c>
      <c r="I24" s="1" t="s">
        <v>63</v>
      </c>
    </row>
    <row r="25" spans="1:9">
      <c r="A25" s="1" t="s">
        <v>64</v>
      </c>
      <c r="B25" s="16">
        <v>0</v>
      </c>
      <c r="C25" s="28"/>
      <c r="D25" s="10">
        <v>0</v>
      </c>
      <c r="E25" s="22">
        <f t="shared" si="2"/>
        <v>0</v>
      </c>
      <c r="F25" s="10">
        <v>0</v>
      </c>
      <c r="G25" s="10">
        <v>0</v>
      </c>
      <c r="H25" s="10">
        <v>0</v>
      </c>
      <c r="I25" s="1" t="s">
        <v>65</v>
      </c>
    </row>
    <row r="26" spans="1:9">
      <c r="A26" s="1" t="s">
        <v>66</v>
      </c>
      <c r="B26" s="16"/>
      <c r="C26" s="9"/>
      <c r="D26" s="10"/>
      <c r="E26" s="22"/>
      <c r="F26" s="10"/>
      <c r="G26" s="10">
        <v>1600</v>
      </c>
      <c r="H26" s="10"/>
      <c r="I26" s="1" t="s">
        <v>67</v>
      </c>
    </row>
    <row r="27" spans="1:9">
      <c r="A27" s="1" t="s">
        <v>68</v>
      </c>
      <c r="B27" s="16"/>
      <c r="C27" s="9">
        <v>669.19</v>
      </c>
      <c r="D27" s="10"/>
      <c r="E27" s="22">
        <f t="shared" si="2"/>
        <v>669.19</v>
      </c>
      <c r="F27" s="10"/>
      <c r="G27" s="10"/>
      <c r="H27" s="10"/>
    </row>
    <row r="28" spans="1:9">
      <c r="B28" s="19">
        <f>SUM(B10:B25)</f>
        <v>7704.66</v>
      </c>
      <c r="C28" s="15">
        <f>SUM(C10:C27)</f>
        <v>7590.7400000000016</v>
      </c>
      <c r="D28" s="15">
        <f>SUM(D10:D27)</f>
        <v>4288.3600000000006</v>
      </c>
      <c r="E28" s="22">
        <f>SUM(E10:E27)</f>
        <v>11879.1</v>
      </c>
      <c r="F28" s="15">
        <f>SUM(F10:F25)</f>
        <v>10460.769999999999</v>
      </c>
      <c r="G28" s="15">
        <f>SUM(G10:G26)</f>
        <v>9812.1388000000006</v>
      </c>
      <c r="H28" s="15">
        <f>SUM(H10:H25)</f>
        <v>8365.8838536000003</v>
      </c>
    </row>
    <row r="29" spans="1:9">
      <c r="A29" s="1" t="s">
        <v>69</v>
      </c>
      <c r="E29" s="24">
        <f>E8-E28</f>
        <v>-2407.8100000000013</v>
      </c>
      <c r="F29" s="24">
        <f>F8-F28</f>
        <v>-682.82839999999851</v>
      </c>
      <c r="G29" s="24">
        <f>G8-G28</f>
        <v>55.175347999998849</v>
      </c>
      <c r="H29" s="24">
        <f>H8-H28</f>
        <v>1501.4302943999992</v>
      </c>
    </row>
    <row r="30" spans="1:9">
      <c r="A30" s="26" t="s">
        <v>70</v>
      </c>
      <c r="C30" s="1">
        <v>9709.1099999999988</v>
      </c>
      <c r="G30"/>
    </row>
    <row r="31" spans="1:9">
      <c r="A31" s="26" t="s">
        <v>71</v>
      </c>
      <c r="C31" s="1">
        <v>10783.929999999998</v>
      </c>
      <c r="E31" s="45">
        <f>C31+C30-D28</f>
        <v>16204.679999999997</v>
      </c>
      <c r="F31"/>
      <c r="G31"/>
    </row>
    <row r="33" spans="1:13">
      <c r="A33" s="7" t="s">
        <v>72</v>
      </c>
      <c r="B33" s="9">
        <f>SUM(B4)</f>
        <v>8124</v>
      </c>
      <c r="C33" s="9">
        <f>SUM(C4)</f>
        <v>8367.7199999999993</v>
      </c>
      <c r="D33" s="10"/>
      <c r="E33" s="10"/>
      <c r="F33" s="10">
        <f>+F4</f>
        <v>8618.7515999999996</v>
      </c>
      <c r="G33" s="10">
        <f t="shared" ref="G33:H33" si="4">+G4</f>
        <v>8877.3141479999995</v>
      </c>
      <c r="H33" s="10">
        <f t="shared" si="4"/>
        <v>8877.3141479999995</v>
      </c>
      <c r="I33" s="11" t="s">
        <v>73</v>
      </c>
    </row>
    <row r="34" spans="1:13">
      <c r="A34" s="14" t="s">
        <v>74</v>
      </c>
      <c r="B34" s="9">
        <f>SUM(B33/357.64)</f>
        <v>22.715579912761438</v>
      </c>
      <c r="C34" s="9">
        <f>SUM(C33/357.64)</f>
        <v>23.397047310144277</v>
      </c>
      <c r="D34" s="10"/>
      <c r="E34" s="10"/>
      <c r="F34" s="10">
        <f>C34*1.03</f>
        <v>24.098958729448604</v>
      </c>
      <c r="G34" s="10">
        <f>F34*1.03</f>
        <v>24.821927491332062</v>
      </c>
      <c r="H34" s="10">
        <f>G34*1.03</f>
        <v>25.566585316072025</v>
      </c>
    </row>
    <row r="35" spans="1:13">
      <c r="A35" s="7" t="s">
        <v>75</v>
      </c>
      <c r="B35" s="9">
        <v>0</v>
      </c>
      <c r="C35" s="9">
        <f>SUM(C34-B34)</f>
        <v>0.68146739738283912</v>
      </c>
      <c r="D35" s="10"/>
      <c r="E35" s="10"/>
      <c r="F35" s="10">
        <f>SUM(F34-C34)</f>
        <v>0.70191141930432721</v>
      </c>
      <c r="G35" s="10">
        <f>SUM(G34-F34)</f>
        <v>0.72296876188345749</v>
      </c>
      <c r="H35" s="10">
        <f>SUM(H34-G34)</f>
        <v>0.74465782473996356</v>
      </c>
      <c r="I35" s="4"/>
    </row>
    <row r="36" spans="1:13">
      <c r="A36" s="7" t="s">
        <v>76</v>
      </c>
      <c r="B36" s="13">
        <v>0</v>
      </c>
      <c r="C36" s="13">
        <f>SUM(C34-B34)/B34</f>
        <v>2.9999999999999822E-2</v>
      </c>
      <c r="D36" s="12"/>
      <c r="E36" s="12"/>
      <c r="F36" s="12">
        <f>SUM(F34-C34)/C34</f>
        <v>2.9999999999999954E-2</v>
      </c>
      <c r="G36" s="12">
        <f>SUM(G34-F34)/F34</f>
        <v>2.9999999999999975E-2</v>
      </c>
      <c r="H36" s="12">
        <f>SUM(H33-G33)/G33</f>
        <v>0</v>
      </c>
      <c r="I36" s="4"/>
    </row>
    <row r="38" spans="1:13">
      <c r="A38" t="s">
        <v>77</v>
      </c>
      <c r="B38" s="1"/>
    </row>
    <row r="39" spans="1:13">
      <c r="A39"/>
      <c r="B39" s="1"/>
      <c r="C39" s="35" t="s">
        <v>78</v>
      </c>
      <c r="E39" s="35">
        <v>45717</v>
      </c>
    </row>
    <row r="40" spans="1:13">
      <c r="A40" t="s">
        <v>79</v>
      </c>
      <c r="B40" s="1"/>
      <c r="C40" s="32">
        <f>+C31+C30</f>
        <v>20493.039999999997</v>
      </c>
      <c r="F40" s="24">
        <f>+E42</f>
        <v>16204.679999999997</v>
      </c>
      <c r="G40" s="24">
        <f t="shared" ref="G40:H40" si="5">+F42</f>
        <v>15521.851599999998</v>
      </c>
      <c r="H40" s="24">
        <f t="shared" si="5"/>
        <v>15577.026947999997</v>
      </c>
    </row>
    <row r="41" spans="1:13">
      <c r="A41" t="s">
        <v>80</v>
      </c>
      <c r="B41" s="1"/>
      <c r="E41" s="24"/>
      <c r="F41" s="24">
        <f>+F29</f>
        <v>-682.82839999999851</v>
      </c>
      <c r="G41" s="24">
        <f t="shared" ref="G41:H41" si="6">+G29</f>
        <v>55.175347999998849</v>
      </c>
      <c r="H41" s="24">
        <f t="shared" si="6"/>
        <v>1501.4302943999992</v>
      </c>
    </row>
    <row r="42" spans="1:13">
      <c r="A42" t="s">
        <v>81</v>
      </c>
      <c r="B42" s="1"/>
      <c r="E42" s="24">
        <f>+E31</f>
        <v>16204.679999999997</v>
      </c>
      <c r="F42" s="24">
        <f>+F41+F40</f>
        <v>15521.851599999998</v>
      </c>
      <c r="G42" s="24">
        <f t="shared" ref="G42:H42" si="7">+G41+G40</f>
        <v>15577.026947999997</v>
      </c>
      <c r="H42" s="24">
        <f t="shared" si="7"/>
        <v>17078.457242399996</v>
      </c>
    </row>
    <row r="43" spans="1:13" ht="15" thickBot="1">
      <c r="A43" t="s">
        <v>82</v>
      </c>
      <c r="B43" s="33"/>
      <c r="C43" s="34"/>
      <c r="D43" s="34"/>
      <c r="E43" s="46">
        <f>E42/E4</f>
        <v>1.9365705353429605</v>
      </c>
      <c r="F43" s="46">
        <f>F42/F4</f>
        <v>1.8009396627697216</v>
      </c>
      <c r="G43" s="46">
        <f>G42/G4</f>
        <v>1.7547004294659774</v>
      </c>
      <c r="H43" s="46">
        <f>H42/H4</f>
        <v>1.9238315731169275</v>
      </c>
      <c r="I43" s="34"/>
      <c r="J43" s="33"/>
      <c r="K43" s="34"/>
      <c r="L43" s="34"/>
      <c r="M43"/>
    </row>
    <row r="44" spans="1:13" s="44" customFormat="1" ht="57.6">
      <c r="A44" s="41" t="s">
        <v>83</v>
      </c>
      <c r="B44" s="42"/>
      <c r="C44" s="43" t="s">
        <v>84</v>
      </c>
      <c r="D44" s="42"/>
      <c r="E44" s="44" t="s">
        <v>85</v>
      </c>
      <c r="F44" s="44" t="s">
        <v>86</v>
      </c>
      <c r="G44" s="44" t="s">
        <v>87</v>
      </c>
      <c r="H44" s="44" t="s">
        <v>88</v>
      </c>
    </row>
    <row r="45" spans="1:13">
      <c r="A45" t="s">
        <v>89</v>
      </c>
      <c r="B45" s="33"/>
      <c r="C45" s="39">
        <v>10860.4</v>
      </c>
      <c r="D45" s="34"/>
      <c r="E45" s="36">
        <f>E42-E46-E47-E48-E49-E50-E51-E52-E53-E54</f>
        <v>13501.679999999997</v>
      </c>
      <c r="F45" s="36">
        <f>F42-F46-F47-F48-F49-F50-F51-F52-F53-F54</f>
        <v>13684.851599999998</v>
      </c>
      <c r="G45" s="36">
        <f t="shared" ref="G45:H45" si="8">G42-G46-G47-G48-G49-G50-G51-G52-G53-G54</f>
        <v>14840.026947999997</v>
      </c>
      <c r="H45" s="33">
        <f t="shared" si="8"/>
        <v>15841.457242399996</v>
      </c>
      <c r="I45" s="34"/>
      <c r="J45" s="33"/>
      <c r="K45" s="34"/>
      <c r="L45" s="34"/>
      <c r="M45" s="34"/>
    </row>
    <row r="46" spans="1:13">
      <c r="A46" t="s">
        <v>90</v>
      </c>
      <c r="B46" s="33"/>
      <c r="C46" s="39">
        <v>300</v>
      </c>
      <c r="D46" s="34"/>
      <c r="E46" s="36">
        <v>500</v>
      </c>
      <c r="F46" s="36">
        <v>1100</v>
      </c>
      <c r="G46" s="36">
        <v>0</v>
      </c>
      <c r="H46" s="36">
        <v>500</v>
      </c>
      <c r="I46" s="34" t="s">
        <v>91</v>
      </c>
      <c r="J46" s="33"/>
      <c r="K46" s="34"/>
      <c r="L46" s="34"/>
      <c r="M46" s="34"/>
    </row>
    <row r="47" spans="1:13">
      <c r="A47" t="s">
        <v>92</v>
      </c>
      <c r="B47" s="33"/>
      <c r="C47" s="39">
        <v>1466</v>
      </c>
      <c r="D47" s="34"/>
      <c r="E47" s="36">
        <v>1466</v>
      </c>
      <c r="F47" s="36">
        <v>0</v>
      </c>
      <c r="G47" s="36">
        <v>0</v>
      </c>
      <c r="H47" s="36">
        <v>0</v>
      </c>
      <c r="I47" s="34" t="s">
        <v>93</v>
      </c>
      <c r="J47" s="33"/>
      <c r="K47" s="34"/>
      <c r="L47" s="34"/>
      <c r="M47" s="34"/>
    </row>
    <row r="48" spans="1:13">
      <c r="A48" t="s">
        <v>94</v>
      </c>
      <c r="B48" s="33"/>
      <c r="C48" s="39">
        <v>0</v>
      </c>
      <c r="D48" s="34"/>
      <c r="E48" s="36"/>
      <c r="F48" s="36"/>
      <c r="G48" s="36"/>
      <c r="H48" s="36"/>
      <c r="I48" s="34"/>
      <c r="J48" s="33"/>
      <c r="K48" s="34"/>
      <c r="L48" s="34"/>
      <c r="M48" s="34"/>
    </row>
    <row r="49" spans="1:13">
      <c r="A49" t="s">
        <v>95</v>
      </c>
      <c r="B49" s="33"/>
      <c r="C49" s="39">
        <v>0</v>
      </c>
      <c r="D49" s="34"/>
      <c r="E49" s="36">
        <v>347</v>
      </c>
      <c r="F49" s="36">
        <v>347</v>
      </c>
      <c r="G49" s="36">
        <v>347</v>
      </c>
      <c r="H49" s="36">
        <v>347</v>
      </c>
      <c r="I49" s="34"/>
      <c r="J49" s="33"/>
      <c r="K49" s="34"/>
      <c r="L49" s="34"/>
      <c r="M49" s="34"/>
    </row>
    <row r="50" spans="1:13">
      <c r="A50" t="s">
        <v>96</v>
      </c>
      <c r="B50" s="33"/>
      <c r="C50" s="39"/>
      <c r="D50" s="34"/>
      <c r="E50" s="36">
        <v>0</v>
      </c>
      <c r="F50" s="36">
        <v>0</v>
      </c>
      <c r="G50" s="36">
        <v>0</v>
      </c>
      <c r="H50" s="36">
        <v>0</v>
      </c>
      <c r="I50" s="34"/>
      <c r="J50" s="33"/>
      <c r="K50" s="34"/>
      <c r="L50" s="34"/>
      <c r="M50"/>
    </row>
    <row r="51" spans="1:13">
      <c r="A51" s="31" t="s">
        <v>97</v>
      </c>
      <c r="B51" s="33"/>
      <c r="C51" s="39"/>
      <c r="D51" s="34"/>
      <c r="E51" s="36">
        <v>0</v>
      </c>
      <c r="F51" s="36">
        <v>0</v>
      </c>
      <c r="G51" s="36">
        <v>0</v>
      </c>
      <c r="H51" s="36">
        <v>0</v>
      </c>
      <c r="I51" s="34"/>
      <c r="J51" s="33"/>
      <c r="K51" s="34"/>
      <c r="L51" s="34"/>
      <c r="M51"/>
    </row>
    <row r="52" spans="1:13">
      <c r="A52" t="s">
        <v>98</v>
      </c>
      <c r="B52" s="33"/>
      <c r="C52" s="39">
        <v>155</v>
      </c>
      <c r="D52" s="34"/>
      <c r="E52" s="36">
        <v>390</v>
      </c>
      <c r="F52" s="36">
        <v>390</v>
      </c>
      <c r="G52" s="36">
        <v>390</v>
      </c>
      <c r="H52" s="36">
        <v>390</v>
      </c>
      <c r="I52" s="34"/>
      <c r="J52" s="33"/>
      <c r="K52" s="34"/>
      <c r="L52" s="34"/>
      <c r="M52" s="34"/>
    </row>
    <row r="53" spans="1:13">
      <c r="A53" s="31" t="s">
        <v>99</v>
      </c>
      <c r="B53" s="33"/>
      <c r="C53" s="39">
        <v>0</v>
      </c>
      <c r="D53" s="34"/>
      <c r="E53" s="36">
        <v>0</v>
      </c>
      <c r="F53" s="36">
        <v>0</v>
      </c>
      <c r="G53" s="36">
        <v>0</v>
      </c>
      <c r="H53" s="36">
        <v>0</v>
      </c>
      <c r="I53" s="34"/>
      <c r="J53" s="33"/>
      <c r="K53" s="34"/>
      <c r="L53" s="34"/>
      <c r="M53" s="34"/>
    </row>
    <row r="54" spans="1:13">
      <c r="A54" s="31" t="s">
        <v>100</v>
      </c>
      <c r="B54" s="33"/>
      <c r="C54" s="39">
        <v>2585</v>
      </c>
      <c r="D54" s="34"/>
      <c r="E54" s="36">
        <v>0</v>
      </c>
      <c r="F54" s="36">
        <v>0</v>
      </c>
      <c r="G54" s="36">
        <v>0</v>
      </c>
      <c r="H54" s="36">
        <v>0</v>
      </c>
      <c r="I54" s="34" t="s">
        <v>101</v>
      </c>
      <c r="J54" s="33"/>
      <c r="K54" s="34"/>
      <c r="L54" s="34"/>
      <c r="M54" s="34"/>
    </row>
    <row r="55" spans="1:13" ht="15" thickBot="1">
      <c r="A55" s="30" t="s">
        <v>102</v>
      </c>
      <c r="B55" s="33"/>
      <c r="C55" s="40">
        <v>15366.4</v>
      </c>
      <c r="D55" s="38"/>
      <c r="E55" s="37">
        <f>SUM(E45:E54)</f>
        <v>16204.679999999997</v>
      </c>
      <c r="F55" s="37">
        <f>SUM(F45:F54)</f>
        <v>15521.851599999998</v>
      </c>
      <c r="G55" s="37">
        <f t="shared" ref="G55:H55" si="9">SUM(G45:G54)</f>
        <v>15577.026947999997</v>
      </c>
      <c r="H55" s="37">
        <f t="shared" si="9"/>
        <v>17078.457242399996</v>
      </c>
      <c r="I55" s="38"/>
      <c r="J55" s="33"/>
      <c r="K55" s="38"/>
      <c r="L55" s="38"/>
      <c r="M55" s="38"/>
    </row>
  </sheetData>
  <mergeCells count="1">
    <mergeCell ref="C1:D1"/>
  </mergeCells>
  <printOptions gridLines="1"/>
  <pageMargins left="3.937007874015748E-2" right="3.937007874015748E-2" top="0.55118110236220474" bottom="0.35433070866141736" header="0.31496062992125984" footer="0.31496062992125984"/>
  <pageSetup paperSize="9" scale="90" fitToHeight="0" orientation="landscape" cellComments="asDisplayed" horizontalDpi="4294967293" verticalDpi="360" r:id="rId1"/>
  <headerFooter>
    <oddHeader>&amp;L&amp;14Bitterley Parish Council Draft Budget 2025-26  For Discussion at 18th November 2024 meeting and finalise at 20th January 2025 meeting.</oddHeader>
    <oddFooter>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8A89B-DE4E-4F7F-8724-7919E6D9CE3D}">
  <sheetPr>
    <pageSetUpPr fitToPage="1"/>
  </sheetPr>
  <dimension ref="A1:M78"/>
  <sheetViews>
    <sheetView tabSelected="1" topLeftCell="A8" workbookViewId="0">
      <selection activeCell="E17" sqref="E17"/>
    </sheetView>
  </sheetViews>
  <sheetFormatPr defaultColWidth="9.140625" defaultRowHeight="14.45"/>
  <cols>
    <col min="1" max="1" width="38" style="1" customWidth="1"/>
    <col min="2" max="2" width="11.7109375" customWidth="1"/>
    <col min="3" max="3" width="14" style="1" customWidth="1"/>
    <col min="4" max="8" width="11.7109375" style="1" customWidth="1"/>
    <col min="9" max="9" width="63.5703125" style="1" customWidth="1"/>
    <col min="10" max="10" width="9.5703125" style="1" bestFit="1" customWidth="1"/>
    <col min="11" max="16384" width="9.140625" style="1"/>
  </cols>
  <sheetData>
    <row r="1" spans="1:9" s="6" customFormat="1" ht="32.25" customHeight="1">
      <c r="A1" s="3" t="s">
        <v>103</v>
      </c>
      <c r="B1" s="136" t="s">
        <v>24</v>
      </c>
      <c r="C1" s="137" t="s">
        <v>25</v>
      </c>
      <c r="D1" s="137"/>
      <c r="E1" s="21" t="s">
        <v>26</v>
      </c>
      <c r="F1" s="136" t="s">
        <v>27</v>
      </c>
      <c r="G1" s="136" t="s">
        <v>28</v>
      </c>
      <c r="H1" s="136" t="s">
        <v>29</v>
      </c>
      <c r="I1" s="136"/>
    </row>
    <row r="2" spans="1:9" ht="44.25" customHeight="1">
      <c r="B2" s="84" t="s">
        <v>30</v>
      </c>
      <c r="C2" s="85" t="s">
        <v>104</v>
      </c>
      <c r="D2" s="85" t="s">
        <v>105</v>
      </c>
      <c r="E2" s="85" t="s">
        <v>106</v>
      </c>
      <c r="F2" s="85" t="s">
        <v>107</v>
      </c>
      <c r="G2" s="84" t="s">
        <v>31</v>
      </c>
      <c r="H2" s="84" t="s">
        <v>31</v>
      </c>
      <c r="I2" s="3" t="s">
        <v>32</v>
      </c>
    </row>
    <row r="3" spans="1:9">
      <c r="A3" s="86" t="s">
        <v>33</v>
      </c>
      <c r="B3" s="87" t="s">
        <v>34</v>
      </c>
      <c r="C3" s="88"/>
      <c r="D3" s="87"/>
      <c r="E3" s="87"/>
      <c r="F3" s="87"/>
      <c r="G3" s="87"/>
      <c r="H3" s="87"/>
      <c r="I3" s="52"/>
    </row>
    <row r="4" spans="1:9">
      <c r="A4" s="89" t="s">
        <v>35</v>
      </c>
      <c r="B4" s="16">
        <v>8124</v>
      </c>
      <c r="C4" s="16">
        <v>8367.7199999999993</v>
      </c>
      <c r="D4" s="132">
        <v>0</v>
      </c>
      <c r="E4" s="22">
        <f>+D4+C4</f>
        <v>8367.7199999999993</v>
      </c>
      <c r="F4" s="90">
        <f>(E4*$F$77)+E4</f>
        <v>8551.8098399999999</v>
      </c>
      <c r="G4" s="90">
        <f>(F4*$G$77)+F4</f>
        <v>8739.9496564799992</v>
      </c>
      <c r="H4" s="90">
        <f>(G4*H77)+G4</f>
        <v>8932.2285489225596</v>
      </c>
      <c r="I4" s="54" t="s">
        <v>108</v>
      </c>
    </row>
    <row r="5" spans="1:9">
      <c r="A5" s="89" t="s">
        <v>36</v>
      </c>
      <c r="B5" s="16">
        <v>1662.06</v>
      </c>
      <c r="C5" s="16">
        <v>0</v>
      </c>
      <c r="D5" s="17">
        <v>602.44000000000005</v>
      </c>
      <c r="E5" s="22">
        <f t="shared" ref="E5:E7" si="0">+D5+C5</f>
        <v>602.44000000000005</v>
      </c>
      <c r="F5" s="17">
        <f>+E34</f>
        <v>669.19</v>
      </c>
      <c r="G5" s="17">
        <v>500</v>
      </c>
      <c r="H5" s="17">
        <v>500</v>
      </c>
      <c r="I5" s="54"/>
    </row>
    <row r="6" spans="1:9">
      <c r="A6" s="89" t="s">
        <v>37</v>
      </c>
      <c r="B6" s="16"/>
      <c r="C6" s="16"/>
      <c r="D6" s="17">
        <v>390</v>
      </c>
      <c r="E6" s="22">
        <f t="shared" si="0"/>
        <v>390</v>
      </c>
      <c r="F6" s="17">
        <v>390</v>
      </c>
      <c r="G6" s="17">
        <v>390</v>
      </c>
      <c r="H6" s="17">
        <v>390</v>
      </c>
      <c r="I6" s="54"/>
    </row>
    <row r="7" spans="1:9" ht="15" thickBot="1">
      <c r="A7" s="89" t="s">
        <v>38</v>
      </c>
      <c r="B7" s="16">
        <v>113.5</v>
      </c>
      <c r="C7" s="16">
        <v>11.13</v>
      </c>
      <c r="D7" s="17">
        <v>100</v>
      </c>
      <c r="E7" s="22">
        <f t="shared" si="0"/>
        <v>111.13</v>
      </c>
      <c r="F7" s="17">
        <v>100</v>
      </c>
      <c r="G7" s="17">
        <v>100</v>
      </c>
      <c r="H7" s="17">
        <v>100</v>
      </c>
      <c r="I7" s="54"/>
    </row>
    <row r="8" spans="1:9" ht="15" thickBot="1">
      <c r="A8" s="80" t="s">
        <v>109</v>
      </c>
      <c r="B8" s="81">
        <f t="shared" ref="B8:H8" si="1">SUM(B4:B7)</f>
        <v>9899.56</v>
      </c>
      <c r="C8" s="81">
        <f t="shared" si="1"/>
        <v>8378.8499999999985</v>
      </c>
      <c r="D8" s="133">
        <f t="shared" si="1"/>
        <v>1092.44</v>
      </c>
      <c r="E8" s="82">
        <f>+D8+C8</f>
        <v>9471.2899999999991</v>
      </c>
      <c r="F8" s="91">
        <f t="shared" si="1"/>
        <v>9710.9998400000004</v>
      </c>
      <c r="G8" s="91">
        <f t="shared" si="1"/>
        <v>9729.9496564799992</v>
      </c>
      <c r="H8" s="91">
        <f t="shared" si="1"/>
        <v>9922.2285489225596</v>
      </c>
      <c r="I8" s="92"/>
    </row>
    <row r="9" spans="1:9">
      <c r="A9" s="102" t="s">
        <v>110</v>
      </c>
      <c r="B9" s="10"/>
      <c r="C9" s="10"/>
      <c r="D9" s="9"/>
      <c r="E9" s="23"/>
      <c r="F9" s="94"/>
      <c r="G9" s="94"/>
      <c r="H9" s="94"/>
      <c r="I9" s="54"/>
    </row>
    <row r="10" spans="1:9">
      <c r="A10" s="89" t="s">
        <v>40</v>
      </c>
      <c r="B10" s="17">
        <v>3444.32</v>
      </c>
      <c r="C10" s="9">
        <v>2211.6799999999998</v>
      </c>
      <c r="D10" s="132">
        <v>1701.18</v>
      </c>
      <c r="E10" s="22">
        <f t="shared" ref="E10:E30" si="2">+D10+C10</f>
        <v>3912.8599999999997</v>
      </c>
      <c r="F10" s="94">
        <v>3379.16</v>
      </c>
      <c r="G10" s="94">
        <v>3508</v>
      </c>
      <c r="H10" s="94">
        <v>3585.26</v>
      </c>
      <c r="I10" s="54" t="s">
        <v>41</v>
      </c>
    </row>
    <row r="11" spans="1:9">
      <c r="A11" s="89" t="s">
        <v>42</v>
      </c>
      <c r="B11" s="16">
        <v>0</v>
      </c>
      <c r="C11" s="9">
        <v>62.55</v>
      </c>
      <c r="D11" s="9">
        <v>65</v>
      </c>
      <c r="E11" s="22">
        <f t="shared" si="2"/>
        <v>127.55</v>
      </c>
      <c r="F11" s="95">
        <f t="shared" ref="F11:H12" si="3">(E11*$F$77)+E11</f>
        <v>130.3561</v>
      </c>
      <c r="G11" s="95">
        <f t="shared" si="3"/>
        <v>133.2239342</v>
      </c>
      <c r="H11" s="95">
        <f t="shared" si="3"/>
        <v>136.1548607524</v>
      </c>
      <c r="I11" s="54"/>
    </row>
    <row r="12" spans="1:9">
      <c r="A12" s="89" t="s">
        <v>43</v>
      </c>
      <c r="B12" s="16">
        <v>275</v>
      </c>
      <c r="C12" s="9">
        <v>0</v>
      </c>
      <c r="D12" s="9">
        <v>275</v>
      </c>
      <c r="E12" s="22">
        <f t="shared" si="2"/>
        <v>275</v>
      </c>
      <c r="F12" s="95">
        <f t="shared" si="3"/>
        <v>281.05</v>
      </c>
      <c r="G12" s="95">
        <f t="shared" si="3"/>
        <v>287.23310000000004</v>
      </c>
      <c r="H12" s="95">
        <f t="shared" si="3"/>
        <v>293.55222820000006</v>
      </c>
      <c r="I12" s="54"/>
    </row>
    <row r="13" spans="1:9">
      <c r="A13" s="89" t="s">
        <v>44</v>
      </c>
      <c r="B13" s="16">
        <v>176.38</v>
      </c>
      <c r="C13" s="9">
        <v>232.24</v>
      </c>
      <c r="D13" s="9">
        <v>100</v>
      </c>
      <c r="E13" s="22">
        <f t="shared" si="2"/>
        <v>332.24</v>
      </c>
      <c r="F13" s="95">
        <v>300</v>
      </c>
      <c r="G13" s="95">
        <f t="shared" ref="G13:H16" si="4">(F13*$F$77)+F13</f>
        <v>306.60000000000002</v>
      </c>
      <c r="H13" s="95">
        <f t="shared" si="4"/>
        <v>313.34520000000003</v>
      </c>
      <c r="I13" s="54" t="s">
        <v>45</v>
      </c>
    </row>
    <row r="14" spans="1:9">
      <c r="A14" s="89" t="s">
        <v>46</v>
      </c>
      <c r="B14" s="16">
        <v>403.78</v>
      </c>
      <c r="C14" s="9">
        <v>410.65</v>
      </c>
      <c r="D14" s="9">
        <v>0</v>
      </c>
      <c r="E14" s="22">
        <f t="shared" si="2"/>
        <v>410.65</v>
      </c>
      <c r="F14" s="95">
        <f>(E14*$F$77)+E14</f>
        <v>419.68429999999995</v>
      </c>
      <c r="G14" s="95">
        <f t="shared" si="4"/>
        <v>428.91735459999995</v>
      </c>
      <c r="H14" s="95">
        <f t="shared" si="4"/>
        <v>438.35353640119996</v>
      </c>
      <c r="I14" s="54"/>
    </row>
    <row r="15" spans="1:9">
      <c r="A15" s="89" t="s">
        <v>47</v>
      </c>
      <c r="B15" s="16">
        <v>869.44</v>
      </c>
      <c r="C15" s="9">
        <v>399.82</v>
      </c>
      <c r="D15" s="9">
        <f>284.18</f>
        <v>284.18</v>
      </c>
      <c r="E15" s="22">
        <f t="shared" si="2"/>
        <v>684</v>
      </c>
      <c r="F15" s="94">
        <v>200</v>
      </c>
      <c r="G15" s="95">
        <f t="shared" si="4"/>
        <v>204.4</v>
      </c>
      <c r="H15" s="95">
        <f t="shared" si="4"/>
        <v>208.89680000000001</v>
      </c>
      <c r="I15" s="54" t="s">
        <v>48</v>
      </c>
    </row>
    <row r="16" spans="1:9">
      <c r="A16" s="89" t="s">
        <v>49</v>
      </c>
      <c r="B16" s="16">
        <v>0</v>
      </c>
      <c r="C16" s="9">
        <v>449.27</v>
      </c>
      <c r="D16" s="9">
        <v>0</v>
      </c>
      <c r="E16" s="22">
        <f t="shared" si="2"/>
        <v>449.27</v>
      </c>
      <c r="F16" s="94">
        <v>100</v>
      </c>
      <c r="G16" s="95">
        <f t="shared" si="4"/>
        <v>102.2</v>
      </c>
      <c r="H16" s="95">
        <f t="shared" si="4"/>
        <v>104.44840000000001</v>
      </c>
      <c r="I16" s="54" t="s">
        <v>50</v>
      </c>
    </row>
    <row r="17" spans="1:9">
      <c r="A17" s="96" t="s">
        <v>111</v>
      </c>
      <c r="B17" s="16"/>
      <c r="C17" s="9"/>
      <c r="D17" s="10">
        <v>2400</v>
      </c>
      <c r="E17" s="22">
        <f t="shared" si="2"/>
        <v>2400</v>
      </c>
      <c r="F17" s="5"/>
      <c r="G17" s="95"/>
      <c r="H17" s="95"/>
      <c r="I17" s="97" t="s">
        <v>112</v>
      </c>
    </row>
    <row r="18" spans="1:9">
      <c r="A18" s="89" t="s">
        <v>51</v>
      </c>
      <c r="B18" s="16">
        <v>105</v>
      </c>
      <c r="C18" s="9">
        <v>105</v>
      </c>
      <c r="D18" s="9">
        <v>0</v>
      </c>
      <c r="E18" s="22">
        <f t="shared" si="2"/>
        <v>105</v>
      </c>
      <c r="F18" s="94">
        <v>150</v>
      </c>
      <c r="G18" s="95">
        <f t="shared" ref="G18:H20" si="5">(F18*$F$77)+F18</f>
        <v>153.30000000000001</v>
      </c>
      <c r="H18" s="95">
        <f t="shared" si="5"/>
        <v>156.67260000000002</v>
      </c>
      <c r="I18" s="54"/>
    </row>
    <row r="19" spans="1:9">
      <c r="A19" s="89" t="s">
        <v>52</v>
      </c>
      <c r="B19" s="16">
        <v>500</v>
      </c>
      <c r="C19" s="9">
        <v>0</v>
      </c>
      <c r="D19" s="132">
        <v>700</v>
      </c>
      <c r="E19" s="22">
        <v>770</v>
      </c>
      <c r="F19" s="95">
        <f>(E19*$F$77)+E19</f>
        <v>786.94</v>
      </c>
      <c r="G19" s="95">
        <f t="shared" si="5"/>
        <v>804.25268000000005</v>
      </c>
      <c r="H19" s="95">
        <f t="shared" si="5"/>
        <v>821.94623896000007</v>
      </c>
      <c r="I19" s="54"/>
    </row>
    <row r="20" spans="1:9">
      <c r="A20" s="89" t="s">
        <v>53</v>
      </c>
      <c r="B20" s="16">
        <v>427.04</v>
      </c>
      <c r="C20" s="9">
        <v>449.11</v>
      </c>
      <c r="D20" s="132">
        <v>0</v>
      </c>
      <c r="E20" s="22">
        <f t="shared" si="2"/>
        <v>449.11</v>
      </c>
      <c r="F20" s="95">
        <v>498</v>
      </c>
      <c r="G20" s="95">
        <f t="shared" si="5"/>
        <v>508.95600000000002</v>
      </c>
      <c r="H20" s="95">
        <f t="shared" si="5"/>
        <v>520.15303200000005</v>
      </c>
      <c r="I20" s="54" t="s">
        <v>54</v>
      </c>
    </row>
    <row r="21" spans="1:9">
      <c r="A21" s="89" t="s">
        <v>55</v>
      </c>
      <c r="B21" s="16">
        <v>60</v>
      </c>
      <c r="C21" s="9">
        <v>0</v>
      </c>
      <c r="D21" s="9">
        <v>250</v>
      </c>
      <c r="E21" s="22">
        <f t="shared" si="2"/>
        <v>250</v>
      </c>
      <c r="F21" s="95">
        <v>500</v>
      </c>
      <c r="G21" s="95">
        <v>175</v>
      </c>
      <c r="H21" s="95">
        <f>(G21*$F$77)+G21</f>
        <v>178.85</v>
      </c>
      <c r="I21" s="54" t="s">
        <v>56</v>
      </c>
    </row>
    <row r="22" spans="1:9">
      <c r="A22" s="96" t="s">
        <v>57</v>
      </c>
      <c r="B22" s="16"/>
      <c r="C22" s="10">
        <v>2321.23</v>
      </c>
      <c r="D22" s="9"/>
      <c r="E22" s="18">
        <f t="shared" si="2"/>
        <v>2321.23</v>
      </c>
      <c r="F22" s="95">
        <v>0</v>
      </c>
      <c r="G22" s="95"/>
      <c r="H22" s="95">
        <v>0</v>
      </c>
      <c r="I22" s="97" t="s">
        <v>113</v>
      </c>
    </row>
    <row r="23" spans="1:9">
      <c r="A23" s="96" t="s">
        <v>114</v>
      </c>
      <c r="B23" s="16"/>
      <c r="C23" s="9"/>
      <c r="D23" s="9"/>
      <c r="E23" s="18">
        <v>500</v>
      </c>
      <c r="F23" s="95"/>
      <c r="G23" s="95"/>
      <c r="H23" s="95"/>
      <c r="I23" s="97" t="s">
        <v>115</v>
      </c>
    </row>
    <row r="24" spans="1:9">
      <c r="A24" s="89" t="s">
        <v>116</v>
      </c>
      <c r="B24" s="16">
        <v>720</v>
      </c>
      <c r="C24" s="9"/>
      <c r="D24" s="9">
        <v>390</v>
      </c>
      <c r="E24" s="22">
        <f t="shared" si="2"/>
        <v>390</v>
      </c>
      <c r="F24" s="95">
        <v>390</v>
      </c>
      <c r="G24" s="95">
        <v>390</v>
      </c>
      <c r="H24" s="95">
        <v>390</v>
      </c>
      <c r="I24" s="54" t="s">
        <v>59</v>
      </c>
    </row>
    <row r="25" spans="1:9">
      <c r="A25" s="89" t="s">
        <v>117</v>
      </c>
      <c r="B25" s="16"/>
      <c r="C25" s="9"/>
      <c r="D25" s="9"/>
      <c r="E25" s="22">
        <v>390</v>
      </c>
      <c r="F25" s="95">
        <v>390</v>
      </c>
      <c r="G25" s="95">
        <v>390</v>
      </c>
      <c r="H25" s="95">
        <v>390</v>
      </c>
      <c r="I25" s="54" t="s">
        <v>118</v>
      </c>
    </row>
    <row r="26" spans="1:9">
      <c r="A26" s="89" t="s">
        <v>60</v>
      </c>
      <c r="B26" s="16">
        <v>400</v>
      </c>
      <c r="C26" s="9">
        <v>280</v>
      </c>
      <c r="D26" s="9">
        <v>200</v>
      </c>
      <c r="E26" s="22">
        <f t="shared" si="2"/>
        <v>480</v>
      </c>
      <c r="F26" s="95">
        <f>(E26*$F$77)+E26</f>
        <v>490.56</v>
      </c>
      <c r="G26" s="95">
        <f>(F26*$F$77)+F26</f>
        <v>501.35232000000002</v>
      </c>
      <c r="H26" s="95">
        <f>(G26*$F$77)+G26</f>
        <v>512.38207104000003</v>
      </c>
      <c r="I26" s="54" t="s">
        <v>61</v>
      </c>
    </row>
    <row r="27" spans="1:9">
      <c r="A27" s="89" t="s">
        <v>62</v>
      </c>
      <c r="B27" s="16">
        <v>323.7</v>
      </c>
      <c r="C27" s="9">
        <v>0</v>
      </c>
      <c r="D27" s="9">
        <v>323</v>
      </c>
      <c r="E27" s="22">
        <f t="shared" si="2"/>
        <v>323</v>
      </c>
      <c r="F27" s="95">
        <v>325</v>
      </c>
      <c r="G27" s="95">
        <v>325</v>
      </c>
      <c r="H27" s="95">
        <f>(G27*$F$77)+G27</f>
        <v>332.15</v>
      </c>
      <c r="I27" s="97" t="s">
        <v>119</v>
      </c>
    </row>
    <row r="28" spans="1:9">
      <c r="A28" s="89" t="s">
        <v>64</v>
      </c>
      <c r="B28" s="16">
        <v>0</v>
      </c>
      <c r="C28" s="9">
        <v>0</v>
      </c>
      <c r="D28" s="9">
        <v>0</v>
      </c>
      <c r="E28" s="22">
        <f t="shared" si="2"/>
        <v>0</v>
      </c>
      <c r="F28" s="95">
        <f>(E28*$F$77)+E28</f>
        <v>0</v>
      </c>
      <c r="G28" s="95">
        <f>(F28*$F$77)+F28</f>
        <v>0</v>
      </c>
      <c r="H28" s="95">
        <f>(G28*$F$77)+G28</f>
        <v>0</v>
      </c>
      <c r="I28" s="54" t="s">
        <v>65</v>
      </c>
    </row>
    <row r="29" spans="1:9">
      <c r="A29" s="96" t="s">
        <v>120</v>
      </c>
      <c r="B29" s="16">
        <v>0</v>
      </c>
      <c r="C29" s="9">
        <v>0</v>
      </c>
      <c r="D29" s="9">
        <v>0</v>
      </c>
      <c r="E29" s="22">
        <f t="shared" si="2"/>
        <v>0</v>
      </c>
      <c r="F29" s="95">
        <f>(E29*$F$77)+E29</f>
        <v>0</v>
      </c>
      <c r="G29" s="134">
        <v>1600</v>
      </c>
      <c r="H29" s="95">
        <v>0</v>
      </c>
      <c r="I29" s="97" t="s">
        <v>67</v>
      </c>
    </row>
    <row r="30" spans="1:9">
      <c r="A30" s="96" t="s">
        <v>121</v>
      </c>
      <c r="B30" s="16">
        <v>0</v>
      </c>
      <c r="C30" s="9">
        <v>0</v>
      </c>
      <c r="D30" s="9">
        <v>25</v>
      </c>
      <c r="E30" s="22">
        <f t="shared" si="2"/>
        <v>25</v>
      </c>
      <c r="F30" s="95">
        <v>102</v>
      </c>
      <c r="G30" s="95">
        <v>108</v>
      </c>
      <c r="H30" s="95">
        <v>120</v>
      </c>
      <c r="I30" s="97" t="s">
        <v>122</v>
      </c>
    </row>
    <row r="31" spans="1:9">
      <c r="B31" s="1"/>
    </row>
    <row r="32" spans="1:9">
      <c r="A32" s="89"/>
      <c r="B32" s="16"/>
      <c r="C32" s="9"/>
      <c r="D32" s="9"/>
      <c r="E32" s="22"/>
      <c r="F32" s="95"/>
      <c r="G32" s="95"/>
      <c r="H32" s="95"/>
      <c r="I32" s="54"/>
    </row>
    <row r="33" spans="1:9">
      <c r="A33" s="89"/>
      <c r="B33" s="16"/>
      <c r="C33" s="9"/>
      <c r="D33" s="9"/>
      <c r="E33" s="22"/>
      <c r="F33" s="95"/>
      <c r="G33" s="95"/>
      <c r="H33" s="95"/>
      <c r="I33" s="54"/>
    </row>
    <row r="34" spans="1:9">
      <c r="A34" s="89" t="s">
        <v>123</v>
      </c>
      <c r="B34" s="16"/>
      <c r="C34" s="9">
        <v>669.19</v>
      </c>
      <c r="D34" s="9"/>
      <c r="E34" s="22">
        <f>+D34+C34</f>
        <v>669.19</v>
      </c>
      <c r="F34" s="95"/>
      <c r="G34" s="95"/>
      <c r="H34" s="95"/>
      <c r="I34" s="54" t="s">
        <v>124</v>
      </c>
    </row>
    <row r="35" spans="1:9">
      <c r="A35" s="98" t="s">
        <v>109</v>
      </c>
      <c r="B35" s="99">
        <f>SUM(B10:B28)</f>
        <v>7704.66</v>
      </c>
      <c r="C35" s="100">
        <f t="shared" ref="C35:H35" si="6">SUM(C10:C34)</f>
        <v>7590.7400000000016</v>
      </c>
      <c r="D35" s="100">
        <f t="shared" si="6"/>
        <v>6713.3600000000006</v>
      </c>
      <c r="E35" s="100">
        <f t="shared" si="6"/>
        <v>15264.1</v>
      </c>
      <c r="F35" s="100">
        <f t="shared" si="6"/>
        <v>8442.7504000000008</v>
      </c>
      <c r="G35" s="100">
        <f t="shared" si="6"/>
        <v>9926.4353888000005</v>
      </c>
      <c r="H35" s="100">
        <f t="shared" si="6"/>
        <v>8502.1649673536012</v>
      </c>
      <c r="I35" s="101"/>
    </row>
    <row r="36" spans="1:9">
      <c r="B36" s="78"/>
      <c r="C36" s="79"/>
      <c r="D36" s="79"/>
      <c r="E36" s="22"/>
      <c r="F36" s="79"/>
      <c r="G36" s="79"/>
      <c r="H36" s="79"/>
    </row>
    <row r="37" spans="1:9">
      <c r="A37" s="3" t="s">
        <v>69</v>
      </c>
      <c r="E37" s="24">
        <f>E8-E35</f>
        <v>-5792.8100000000013</v>
      </c>
      <c r="F37" s="24">
        <f>F8-F35</f>
        <v>1268.2494399999996</v>
      </c>
      <c r="G37" s="24">
        <f>G8-G35</f>
        <v>-196.48573232000126</v>
      </c>
      <c r="H37" s="24">
        <f>H8-H35</f>
        <v>1420.0635815689584</v>
      </c>
    </row>
    <row r="38" spans="1:9">
      <c r="A38" s="26" t="s">
        <v>70</v>
      </c>
      <c r="C38" s="1">
        <v>8932.1299999999992</v>
      </c>
      <c r="G38"/>
    </row>
    <row r="39" spans="1:9">
      <c r="A39" s="26" t="s">
        <v>71</v>
      </c>
      <c r="C39" s="1">
        <v>10772.8</v>
      </c>
      <c r="E39" s="45"/>
      <c r="F39"/>
      <c r="G39"/>
    </row>
    <row r="40" spans="1:9">
      <c r="A40" s="83" t="s">
        <v>125</v>
      </c>
      <c r="C40" s="1">
        <f>SUM(C38:C39)</f>
        <v>19704.93</v>
      </c>
      <c r="E40" s="45"/>
      <c r="F40"/>
      <c r="G40"/>
    </row>
    <row r="41" spans="1:9">
      <c r="A41" s="26"/>
      <c r="E41" s="45"/>
      <c r="F41"/>
      <c r="G41"/>
    </row>
    <row r="42" spans="1:9">
      <c r="A42" s="48" t="s">
        <v>126</v>
      </c>
      <c r="B42" s="49"/>
      <c r="C42" s="50"/>
      <c r="D42" s="50"/>
      <c r="E42" s="51"/>
      <c r="F42" s="49"/>
      <c r="G42" s="49"/>
      <c r="H42" s="52"/>
      <c r="I42" s="52"/>
    </row>
    <row r="43" spans="1:9">
      <c r="A43" s="53" t="s">
        <v>127</v>
      </c>
      <c r="E43" s="45">
        <f>+C70</f>
        <v>2585</v>
      </c>
      <c r="F43"/>
      <c r="G43"/>
      <c r="H43" s="54"/>
      <c r="I43" s="54" t="s">
        <v>128</v>
      </c>
    </row>
    <row r="44" spans="1:9">
      <c r="A44" s="53" t="s">
        <v>129</v>
      </c>
      <c r="E44" s="45">
        <f>+C63</f>
        <v>1466</v>
      </c>
      <c r="G44"/>
      <c r="H44" s="54"/>
      <c r="I44" s="54" t="s">
        <v>130</v>
      </c>
    </row>
    <row r="45" spans="1:9" ht="15" thickBot="1">
      <c r="A45" s="53" t="s">
        <v>131</v>
      </c>
      <c r="E45" s="45"/>
      <c r="F45"/>
      <c r="G45" s="34">
        <f>+F62</f>
        <v>1600</v>
      </c>
      <c r="H45" s="54"/>
      <c r="I45" s="54" t="s">
        <v>132</v>
      </c>
    </row>
    <row r="46" spans="1:9" ht="15" thickBot="1">
      <c r="A46" s="103" t="s">
        <v>133</v>
      </c>
      <c r="B46" s="104"/>
      <c r="C46" s="105"/>
      <c r="D46" s="105"/>
      <c r="E46" s="106">
        <f>SUM(E43:E45)</f>
        <v>4051</v>
      </c>
      <c r="F46" s="106">
        <f t="shared" ref="F46:H46" si="7">SUM(F43:F45)</f>
        <v>0</v>
      </c>
      <c r="G46" s="106">
        <f t="shared" si="7"/>
        <v>1600</v>
      </c>
      <c r="H46" s="106">
        <f t="shared" si="7"/>
        <v>0</v>
      </c>
      <c r="I46" s="92"/>
    </row>
    <row r="47" spans="1:9">
      <c r="A47" s="26"/>
      <c r="E47" s="45"/>
      <c r="F47"/>
      <c r="G47"/>
    </row>
    <row r="48" spans="1:9">
      <c r="A48" s="30" t="s">
        <v>134</v>
      </c>
      <c r="B48" s="1"/>
    </row>
    <row r="49" spans="1:13">
      <c r="A49"/>
      <c r="B49" s="1"/>
      <c r="C49" s="35"/>
      <c r="E49" s="35">
        <v>45352</v>
      </c>
      <c r="F49" s="35">
        <v>45717</v>
      </c>
      <c r="G49" s="35">
        <v>46082</v>
      </c>
      <c r="H49" s="35">
        <v>46447</v>
      </c>
    </row>
    <row r="50" spans="1:13">
      <c r="A50" t="s">
        <v>79</v>
      </c>
      <c r="B50" s="1"/>
      <c r="C50" s="47"/>
      <c r="E50" s="55">
        <f>+C40</f>
        <v>19704.93</v>
      </c>
      <c r="F50" s="24">
        <f>+E52</f>
        <v>13912.119999999999</v>
      </c>
      <c r="G50" s="24">
        <f t="shared" ref="G50:H50" si="8">+F52</f>
        <v>15180.369439999999</v>
      </c>
      <c r="H50" s="24">
        <f t="shared" si="8"/>
        <v>14983.883707679997</v>
      </c>
    </row>
    <row r="51" spans="1:13">
      <c r="A51" t="s">
        <v>80</v>
      </c>
      <c r="B51" s="1"/>
      <c r="C51" s="24"/>
      <c r="E51" s="24">
        <f>+E37</f>
        <v>-5792.8100000000013</v>
      </c>
      <c r="F51" s="24">
        <f>+F37</f>
        <v>1268.2494399999996</v>
      </c>
      <c r="G51" s="24">
        <f>+G37</f>
        <v>-196.48573232000126</v>
      </c>
      <c r="H51" s="24">
        <f>+H37</f>
        <v>1420.0635815689584</v>
      </c>
    </row>
    <row r="52" spans="1:13">
      <c r="A52" t="s">
        <v>81</v>
      </c>
      <c r="B52" s="1"/>
      <c r="C52" s="55"/>
      <c r="E52" s="117">
        <f>+E51+E50</f>
        <v>13912.119999999999</v>
      </c>
      <c r="F52" s="117">
        <f>+F51+F50</f>
        <v>15180.369439999999</v>
      </c>
      <c r="G52" s="117">
        <f t="shared" ref="G52:H52" si="9">+G51+G50</f>
        <v>14983.883707679997</v>
      </c>
      <c r="H52" s="117">
        <f t="shared" si="9"/>
        <v>16403.947289248958</v>
      </c>
    </row>
    <row r="53" spans="1:13">
      <c r="A53" s="30" t="s">
        <v>135</v>
      </c>
      <c r="B53" s="33"/>
      <c r="C53" s="34"/>
      <c r="D53" s="34"/>
      <c r="E53" s="46">
        <f>E52/E4</f>
        <v>1.6625938726439222</v>
      </c>
      <c r="F53" s="46">
        <f>F52/F4</f>
        <v>1.7751060563806922</v>
      </c>
      <c r="G53" s="46">
        <f>G52/G4</f>
        <v>1.7144130454539406</v>
      </c>
      <c r="H53" s="46">
        <f>H52/H4</f>
        <v>1.8364898747723675</v>
      </c>
      <c r="I53" s="34"/>
      <c r="J53" s="33"/>
      <c r="K53" s="34"/>
      <c r="L53" s="34"/>
      <c r="M53"/>
    </row>
    <row r="54" spans="1:13" ht="15" thickBot="1">
      <c r="A54"/>
      <c r="B54" s="33"/>
      <c r="C54" s="34"/>
      <c r="D54" s="34"/>
      <c r="E54" s="46"/>
      <c r="F54" s="46"/>
      <c r="G54" s="46"/>
      <c r="H54" s="46"/>
      <c r="I54" s="34"/>
      <c r="J54" s="33"/>
      <c r="K54" s="34"/>
      <c r="L54" s="34"/>
      <c r="M54"/>
    </row>
    <row r="55" spans="1:13" s="44" customFormat="1" ht="43.9" thickBot="1">
      <c r="A55" s="107" t="s">
        <v>136</v>
      </c>
      <c r="B55" s="108"/>
      <c r="C55" s="56" t="s">
        <v>84</v>
      </c>
      <c r="D55" s="108"/>
      <c r="E55" s="109" t="s">
        <v>137</v>
      </c>
      <c r="F55" s="109" t="s">
        <v>86</v>
      </c>
      <c r="G55" s="109" t="s">
        <v>87</v>
      </c>
      <c r="H55" s="109" t="s">
        <v>138</v>
      </c>
      <c r="I55" s="110"/>
    </row>
    <row r="56" spans="1:13" ht="15" thickBot="1">
      <c r="A56" s="57" t="s">
        <v>89</v>
      </c>
      <c r="B56" s="58"/>
      <c r="C56" s="59">
        <v>10860.4</v>
      </c>
      <c r="D56" s="60"/>
      <c r="E56" s="61">
        <f>E52-E62-E63-E64-E65-E66-E67-E68-E69-E70</f>
        <v>13265.119999999999</v>
      </c>
      <c r="F56" s="61">
        <f>F52-F62-F63-F64-F65-F66-F67-F68-F69-F70</f>
        <v>12513.369439999999</v>
      </c>
      <c r="G56" s="61">
        <f t="shared" ref="G56:H56" si="10">G52-G62-G63-G64-G65-G66-G67-G68-G69-G70</f>
        <v>13463.883707679997</v>
      </c>
      <c r="H56" s="61">
        <f t="shared" si="10"/>
        <v>14083.947289248958</v>
      </c>
      <c r="I56" s="111"/>
      <c r="J56" s="33"/>
      <c r="K56" s="34"/>
      <c r="L56" s="34"/>
      <c r="M56" s="34"/>
    </row>
    <row r="57" spans="1:13">
      <c r="A57" s="112"/>
      <c r="B57" s="1"/>
      <c r="I57" s="113"/>
      <c r="J57" s="33"/>
      <c r="K57" s="34"/>
      <c r="L57" s="34"/>
      <c r="M57" s="34"/>
    </row>
    <row r="58" spans="1:13">
      <c r="A58" s="120" t="s">
        <v>139</v>
      </c>
      <c r="B58" s="1"/>
      <c r="F58" s="119">
        <f>F56/F4</f>
        <v>1.4632422462752046</v>
      </c>
      <c r="G58" s="119">
        <f t="shared" ref="G58:H58" si="11">G56/G4</f>
        <v>1.5404990002084926</v>
      </c>
      <c r="H58" s="119">
        <f t="shared" si="11"/>
        <v>1.5767562610058627</v>
      </c>
      <c r="I58" s="113"/>
      <c r="J58" s="33"/>
      <c r="K58" s="34"/>
      <c r="L58" s="34"/>
      <c r="M58" s="34"/>
    </row>
    <row r="59" spans="1:13">
      <c r="A59" s="112"/>
      <c r="B59" s="1"/>
      <c r="I59" s="113"/>
      <c r="J59" s="33"/>
      <c r="K59" s="34"/>
      <c r="L59" s="34"/>
      <c r="M59" s="34"/>
    </row>
    <row r="60" spans="1:13">
      <c r="A60" s="112"/>
      <c r="B60" s="1"/>
      <c r="I60" s="113"/>
      <c r="J60" s="33"/>
      <c r="K60" s="34"/>
      <c r="L60" s="34"/>
      <c r="M60" s="34"/>
    </row>
    <row r="61" spans="1:13" ht="15" thickBot="1">
      <c r="A61" s="114" t="s">
        <v>140</v>
      </c>
      <c r="B61" s="33"/>
      <c r="C61" s="34"/>
      <c r="D61" s="34"/>
      <c r="E61" s="33"/>
      <c r="F61" s="33"/>
      <c r="G61" s="33"/>
      <c r="H61" s="33"/>
      <c r="I61" s="111"/>
      <c r="J61" s="33"/>
      <c r="K61" s="34"/>
      <c r="L61" s="34"/>
      <c r="M61" s="34"/>
    </row>
    <row r="62" spans="1:13">
      <c r="A62" s="64" t="s">
        <v>90</v>
      </c>
      <c r="B62" s="65"/>
      <c r="C62" s="66">
        <v>300</v>
      </c>
      <c r="D62" s="66"/>
      <c r="E62" s="65">
        <v>300</v>
      </c>
      <c r="F62" s="65">
        <v>1600</v>
      </c>
      <c r="G62" s="65">
        <v>800</v>
      </c>
      <c r="H62" s="67">
        <v>1600</v>
      </c>
      <c r="I62" s="111" t="s">
        <v>141</v>
      </c>
      <c r="J62" s="33"/>
      <c r="K62" s="34"/>
      <c r="L62" s="34"/>
      <c r="M62" s="34"/>
    </row>
    <row r="63" spans="1:13">
      <c r="A63" s="68" t="s">
        <v>92</v>
      </c>
      <c r="B63" s="62"/>
      <c r="C63" s="63">
        <v>1466</v>
      </c>
      <c r="D63" s="63"/>
      <c r="E63" s="62"/>
      <c r="F63" s="62">
        <v>0</v>
      </c>
      <c r="G63" s="62">
        <v>0</v>
      </c>
      <c r="H63" s="69">
        <v>0</v>
      </c>
      <c r="I63" s="111" t="s">
        <v>142</v>
      </c>
      <c r="J63" s="33"/>
      <c r="K63" s="34"/>
      <c r="L63" s="34"/>
      <c r="M63" s="34"/>
    </row>
    <row r="64" spans="1:13">
      <c r="A64" s="68"/>
      <c r="B64" s="62"/>
      <c r="C64" s="63">
        <v>0</v>
      </c>
      <c r="D64" s="63"/>
      <c r="E64" s="62"/>
      <c r="F64" s="62"/>
      <c r="G64" s="62"/>
      <c r="H64" s="69"/>
      <c r="I64" s="111"/>
      <c r="J64" s="33"/>
      <c r="K64" s="34"/>
      <c r="L64" s="34"/>
      <c r="M64" s="34"/>
    </row>
    <row r="65" spans="1:13">
      <c r="A65" s="68" t="s">
        <v>95</v>
      </c>
      <c r="B65" s="62"/>
      <c r="C65" s="63">
        <v>0</v>
      </c>
      <c r="D65" s="63"/>
      <c r="E65" s="62">
        <v>347</v>
      </c>
      <c r="F65" s="62">
        <v>347</v>
      </c>
      <c r="G65" s="62"/>
      <c r="H65" s="69"/>
      <c r="I65" s="111" t="s">
        <v>143</v>
      </c>
      <c r="J65" s="33"/>
      <c r="K65" s="34"/>
      <c r="L65" s="34"/>
      <c r="M65" s="34"/>
    </row>
    <row r="66" spans="1:13">
      <c r="A66" s="68"/>
      <c r="B66" s="62"/>
      <c r="C66" s="63"/>
      <c r="D66" s="63"/>
      <c r="E66" s="62">
        <v>0</v>
      </c>
      <c r="F66" s="62">
        <v>0</v>
      </c>
      <c r="G66" s="62">
        <v>0</v>
      </c>
      <c r="H66" s="69">
        <v>0</v>
      </c>
      <c r="I66" s="111"/>
      <c r="J66" s="33"/>
      <c r="K66" s="34"/>
      <c r="L66" s="34"/>
      <c r="M66"/>
    </row>
    <row r="67" spans="1:13">
      <c r="A67" s="70"/>
      <c r="B67" s="62"/>
      <c r="C67" s="63"/>
      <c r="D67" s="63"/>
      <c r="E67" s="62">
        <v>0</v>
      </c>
      <c r="F67" s="62">
        <v>0</v>
      </c>
      <c r="G67" s="62">
        <v>0</v>
      </c>
      <c r="H67" s="69">
        <v>0</v>
      </c>
      <c r="I67" s="111"/>
      <c r="J67" s="33"/>
      <c r="K67" s="34"/>
      <c r="L67" s="34"/>
      <c r="M67"/>
    </row>
    <row r="68" spans="1:13">
      <c r="A68" s="68" t="s">
        <v>98</v>
      </c>
      <c r="B68" s="62"/>
      <c r="C68" s="63">
        <v>155</v>
      </c>
      <c r="D68" s="63"/>
      <c r="E68" s="62"/>
      <c r="F68" s="62">
        <f>1500-390-390</f>
        <v>720</v>
      </c>
      <c r="G68" s="62">
        <f t="shared" ref="G68:H68" si="12">1500-390-390</f>
        <v>720</v>
      </c>
      <c r="H68" s="69">
        <f t="shared" si="12"/>
        <v>720</v>
      </c>
      <c r="I68" s="111" t="s">
        <v>144</v>
      </c>
      <c r="J68" s="33"/>
      <c r="K68" s="34"/>
      <c r="L68" s="34"/>
      <c r="M68" s="34"/>
    </row>
    <row r="69" spans="1:13">
      <c r="A69" s="70"/>
      <c r="B69" s="62"/>
      <c r="C69" s="63">
        <v>0</v>
      </c>
      <c r="D69" s="63"/>
      <c r="E69" s="62">
        <v>0</v>
      </c>
      <c r="F69" s="62"/>
      <c r="G69" s="62">
        <v>0</v>
      </c>
      <c r="H69" s="69">
        <v>0</v>
      </c>
      <c r="I69" s="111"/>
      <c r="J69" s="33"/>
      <c r="K69" s="34"/>
      <c r="L69" s="34"/>
      <c r="M69" s="34"/>
    </row>
    <row r="70" spans="1:13" ht="15" thickBot="1">
      <c r="A70" s="71" t="s">
        <v>100</v>
      </c>
      <c r="B70" s="72"/>
      <c r="C70" s="73">
        <v>2585</v>
      </c>
      <c r="D70" s="73"/>
      <c r="E70" s="72">
        <v>0</v>
      </c>
      <c r="F70" s="72">
        <v>0</v>
      </c>
      <c r="G70" s="72">
        <v>0</v>
      </c>
      <c r="H70" s="74">
        <v>0</v>
      </c>
      <c r="I70" s="111" t="s">
        <v>101</v>
      </c>
      <c r="J70" s="33"/>
      <c r="K70" s="34"/>
      <c r="L70" s="34"/>
      <c r="M70" s="34"/>
    </row>
    <row r="71" spans="1:13" ht="15" thickBot="1">
      <c r="A71" s="75" t="s">
        <v>102</v>
      </c>
      <c r="B71" s="76"/>
      <c r="C71" s="77">
        <v>15366.4</v>
      </c>
      <c r="D71" s="77"/>
      <c r="E71" s="116">
        <f>SUM(E56:E70)</f>
        <v>13912.119999999999</v>
      </c>
      <c r="F71" s="116">
        <f>SUM(F56:F70)</f>
        <v>15181.832682246273</v>
      </c>
      <c r="G71" s="116">
        <f t="shared" ref="G71:H71" si="13">SUM(G56:G70)</f>
        <v>14985.424206680205</v>
      </c>
      <c r="H71" s="118">
        <f t="shared" si="13"/>
        <v>16405.524045509963</v>
      </c>
      <c r="I71" s="115"/>
      <c r="J71" s="33"/>
      <c r="K71" s="38"/>
      <c r="L71" s="38"/>
      <c r="M71" s="38"/>
    </row>
    <row r="72" spans="1:13" ht="15" thickBot="1"/>
    <row r="73" spans="1:13">
      <c r="A73" s="121" t="s">
        <v>145</v>
      </c>
      <c r="B73" s="122"/>
      <c r="C73" s="123"/>
      <c r="D73" s="123"/>
      <c r="E73" s="123"/>
      <c r="F73" s="123"/>
      <c r="G73" s="123"/>
      <c r="H73" s="123"/>
      <c r="I73" s="93"/>
    </row>
    <row r="74" spans="1:13">
      <c r="A74" s="124" t="s">
        <v>72</v>
      </c>
      <c r="B74" s="9">
        <f>SUM(B4)</f>
        <v>8124</v>
      </c>
      <c r="C74" s="9">
        <f>SUM(C4)</f>
        <v>8367.7199999999993</v>
      </c>
      <c r="D74" s="10"/>
      <c r="E74" s="10"/>
      <c r="F74" s="10">
        <f>+F4</f>
        <v>8551.8098399999999</v>
      </c>
      <c r="G74" s="10">
        <f>+G4</f>
        <v>8739.9496564799992</v>
      </c>
      <c r="H74" s="10">
        <f>+H4</f>
        <v>8932.2285489225596</v>
      </c>
      <c r="I74" s="125" t="s">
        <v>73</v>
      </c>
    </row>
    <row r="75" spans="1:13">
      <c r="A75" s="126" t="s">
        <v>74</v>
      </c>
      <c r="B75" s="9">
        <f>SUM(B74/357.64)</f>
        <v>22.715579912761438</v>
      </c>
      <c r="C75" s="9">
        <f>SUM(C74/357.64)</f>
        <v>23.397047310144277</v>
      </c>
      <c r="D75" s="10"/>
      <c r="E75" s="10"/>
      <c r="F75" s="10">
        <f>(C75*F77)+C75</f>
        <v>23.911782350967449</v>
      </c>
      <c r="G75" s="10">
        <f>(F75*G77)+F75</f>
        <v>24.437841562688732</v>
      </c>
      <c r="H75" s="10">
        <f>(G75*H77)+G75</f>
        <v>24.975474077067883</v>
      </c>
      <c r="I75" s="113"/>
    </row>
    <row r="76" spans="1:13">
      <c r="A76" s="124" t="s">
        <v>75</v>
      </c>
      <c r="B76" s="9">
        <v>0</v>
      </c>
      <c r="C76" s="9">
        <f>SUM(C75-B75)</f>
        <v>0.68146739738283912</v>
      </c>
      <c r="D76" s="10"/>
      <c r="E76" s="10"/>
      <c r="F76" s="10">
        <f>SUM(F75-C75)</f>
        <v>0.51473504082317234</v>
      </c>
      <c r="G76" s="10">
        <f>SUM(G75-F75)</f>
        <v>0.52605921172128234</v>
      </c>
      <c r="H76" s="10">
        <f>SUM(H75-G75)</f>
        <v>0.53763251437915116</v>
      </c>
      <c r="I76" s="127"/>
    </row>
    <row r="77" spans="1:13">
      <c r="A77" s="124" t="s">
        <v>76</v>
      </c>
      <c r="B77" s="13">
        <v>0</v>
      </c>
      <c r="C77" s="13">
        <f>SUM(C75-B75)/B75</f>
        <v>2.9999999999999822E-2</v>
      </c>
      <c r="D77" s="12"/>
      <c r="E77" s="12"/>
      <c r="F77" s="12">
        <v>2.1999999999999999E-2</v>
      </c>
      <c r="G77" s="12">
        <v>2.1999999999999999E-2</v>
      </c>
      <c r="H77" s="12">
        <v>2.1999999999999999E-2</v>
      </c>
      <c r="I77" s="127"/>
    </row>
    <row r="78" spans="1:13" ht="15" thickBot="1">
      <c r="A78" s="128"/>
      <c r="B78" s="129"/>
      <c r="C78" s="130"/>
      <c r="D78" s="130"/>
      <c r="E78" s="130" t="s">
        <v>146</v>
      </c>
      <c r="F78" s="130">
        <f>F76/C75</f>
        <v>2.1999999999999926E-2</v>
      </c>
      <c r="G78" s="130">
        <f>G76/F75</f>
        <v>2.1999999999999936E-2</v>
      </c>
      <c r="H78" s="130">
        <f>H76/G75</f>
        <v>2.1999999999999961E-2</v>
      </c>
      <c r="I78" s="131" t="s">
        <v>147</v>
      </c>
    </row>
  </sheetData>
  <mergeCells count="1">
    <mergeCell ref="C1:D1"/>
  </mergeCells>
  <pageMargins left="0.25" right="0.25" top="0.75" bottom="0.75" header="0.3" footer="0.3"/>
  <pageSetup paperSize="9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</dc:creator>
  <cp:keywords/>
  <dc:description/>
  <cp:lastModifiedBy>Bitterley Parish Council</cp:lastModifiedBy>
  <cp:revision/>
  <dcterms:created xsi:type="dcterms:W3CDTF">2020-12-29T14:55:28Z</dcterms:created>
  <dcterms:modified xsi:type="dcterms:W3CDTF">2025-01-14T15:19:54Z</dcterms:modified>
  <cp:category/>
  <cp:contentStatus/>
</cp:coreProperties>
</file>