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c6454a5c5829700e/BPC/Audit/2026/Analytical review of variances/"/>
    </mc:Choice>
  </mc:AlternateContent>
  <xr:revisionPtr revIDLastSave="475" documentId="8_{FFDBB702-36FB-4E53-B7E2-15BCC40B46AE}" xr6:coauthVersionLast="47" xr6:coauthVersionMax="47" xr10:uidLastSave="{560959E3-A47B-476F-9718-566165B748D1}"/>
  <bookViews>
    <workbookView xWindow="28680" yWindow="-120" windowWidth="29040" windowHeight="15720" tabRatio="874" activeTab="5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0" l="1"/>
  <c r="D17" i="10"/>
  <c r="D17" i="7"/>
  <c r="D40" i="10"/>
  <c r="D41" i="10"/>
  <c r="D42" i="10"/>
  <c r="D38" i="10"/>
  <c r="D39" i="10"/>
  <c r="D35" i="10"/>
  <c r="D36" i="10"/>
  <c r="D37" i="10"/>
  <c r="D33" i="10"/>
  <c r="D32" i="10"/>
  <c r="D31" i="10"/>
  <c r="D29" i="10"/>
  <c r="D30" i="10"/>
  <c r="D27" i="10"/>
  <c r="D26" i="10"/>
  <c r="D18" i="10"/>
  <c r="D15" i="7"/>
  <c r="D20" i="7"/>
  <c r="D16" i="7"/>
  <c r="D24" i="7"/>
  <c r="D19" i="7"/>
  <c r="D18" i="7"/>
  <c r="D25" i="7"/>
  <c r="D14" i="13" l="1"/>
  <c r="C14" i="13"/>
  <c r="E34" i="11"/>
  <c r="C34" i="11"/>
  <c r="C40" i="11"/>
  <c r="B40" i="11"/>
  <c r="D39" i="11"/>
  <c r="D38" i="11"/>
  <c r="D37" i="11"/>
  <c r="C13" i="13"/>
  <c r="D13" i="13"/>
  <c r="D40" i="11" l="1"/>
  <c r="F20" i="14"/>
  <c r="F17" i="14"/>
  <c r="G21" i="14" s="1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J9" i="13" l="1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44" i="10"/>
  <c r="B44" i="10"/>
  <c r="D43" i="10"/>
  <c r="D34" i="10"/>
  <c r="D28" i="10"/>
  <c r="D25" i="10"/>
  <c r="D24" i="10"/>
  <c r="D23" i="10"/>
  <c r="D22" i="10"/>
  <c r="D21" i="10"/>
  <c r="D20" i="10"/>
  <c r="D19" i="10"/>
  <c r="D16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19" i="8"/>
  <c r="B19" i="8"/>
  <c r="D18" i="8"/>
  <c r="D17" i="8"/>
  <c r="D16" i="8"/>
  <c r="D15" i="8"/>
  <c r="D14" i="8"/>
  <c r="D13" i="8"/>
  <c r="C30" i="7"/>
  <c r="B30" i="7"/>
  <c r="D29" i="7"/>
  <c r="D28" i="7"/>
  <c r="D27" i="7"/>
  <c r="D26" i="7"/>
  <c r="D23" i="7"/>
  <c r="D22" i="7"/>
  <c r="D21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D19" i="8" l="1"/>
  <c r="E7" i="10"/>
  <c r="F7" i="10" s="1"/>
  <c r="D44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6" i="1"/>
</calcChain>
</file>

<file path=xl/sharedStrings.xml><?xml version="1.0" encoding="utf-8"?>
<sst xmlns="http://schemas.openxmlformats.org/spreadsheetml/2006/main" count="175" uniqueCount="111">
  <si>
    <t>Accounting statements 2025-26</t>
  </si>
  <si>
    <t>By completing this box, the figures will pull through to the relevant tabs of the workbook to assist you in reporting on the significant variances</t>
  </si>
  <si>
    <t>Year ending</t>
  </si>
  <si>
    <t>Notes and guidance</t>
  </si>
  <si>
    <t>Explanation required</t>
  </si>
  <si>
    <t>Variance £</t>
  </si>
  <si>
    <t>Variance %</t>
  </si>
  <si>
    <t>Please round all figures to nearest £1.  Do not leave any boxes blank and report £0 or Nil balances.  All figures must agree to underlying financial records.</t>
  </si>
  <si>
    <t>1. Balances brought forward</t>
  </si>
  <si>
    <t>Total balances and reserves at the beginning of the year as recorded in the financial records.  Value must agree to Box 7 of previous year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</si>
  <si>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</si>
  <si>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</si>
  <si>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</si>
  <si>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</si>
  <si>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</si>
  <si>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</si>
  <si>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</si>
  <si>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</si>
  <si>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</si>
  <si>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</si>
  <si>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</si>
  <si>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</si>
  <si>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Please explain in the Reserves tab</t>
  </si>
  <si>
    <t>Bal c/f checker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</si>
  <si>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</si>
  <si>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</si>
  <si>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</si>
  <si>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</si>
  <si>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</si>
  <si>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</si>
  <si>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Precept or rates and levies</t>
  </si>
  <si>
    <t>Difference</t>
  </si>
  <si>
    <t>% Change</t>
  </si>
  <si>
    <t>Use the table below to breakdown your explanation</t>
  </si>
  <si>
    <t>2025
£</t>
  </si>
  <si>
    <t>2026
£</t>
  </si>
  <si>
    <t>Explanation (Ensure each explanation is quantified)</t>
  </si>
  <si>
    <t>Total</t>
  </si>
  <si>
    <t>Enter more lines as appropriate</t>
  </si>
  <si>
    <t>Other receipts</t>
  </si>
  <si>
    <t>(consider any fixed assets that have been sold and ensure reflected in explanation in box 9 fixed assets)</t>
  </si>
  <si>
    <t>Please ensure you complete the value for both years, please do not provide the movement only.</t>
  </si>
  <si>
    <t>Staff costs</t>
  </si>
  <si>
    <t>Identify and quantify, changes in head count, pay awards, change in hours, please provide a value</t>
  </si>
  <si>
    <t>Loan interest &amp; capital repayments</t>
  </si>
  <si>
    <t>All other payments</t>
  </si>
  <si>
    <t>(consider any fixed assets that have been purchased and reflect in explanation in box 9 fixed assets)</t>
  </si>
  <si>
    <t>Is this purchase an asset and reflected in Box 9</t>
  </si>
  <si>
    <t>Reserves</t>
  </si>
  <si>
    <t>Box 7</t>
  </si>
  <si>
    <t>Precept</t>
  </si>
  <si>
    <t>£</t>
  </si>
  <si>
    <t>Earmarked reserves:</t>
  </si>
  <si>
    <t>Reserve 1</t>
  </si>
  <si>
    <t>Reserve 2</t>
  </si>
  <si>
    <t>Reserve 3</t>
  </si>
  <si>
    <t>Reserve 4</t>
  </si>
  <si>
    <t>Reserve 5</t>
  </si>
  <si>
    <t>Reserve 6</t>
  </si>
  <si>
    <t>Reserve 7</t>
  </si>
  <si>
    <t>General reserve</t>
  </si>
  <si>
    <t>Total reserves (must agree to Box 7)</t>
  </si>
  <si>
    <t>Total fixed assets inc. long term investments</t>
  </si>
  <si>
    <t>(include any new additions or sold assets which should be reflected in other receipts or other payments)</t>
  </si>
  <si>
    <t>Fixed assets</t>
  </si>
  <si>
    <t>Is this asset movement reflected in Box 3 or Box 6</t>
  </si>
  <si>
    <t>If No please explain why</t>
  </si>
  <si>
    <t>Long Term investments</t>
  </si>
  <si>
    <t>Please provide value of investments held at each year end</t>
  </si>
  <si>
    <t>Total borrowings</t>
  </si>
  <si>
    <t>Please provide 3rd party confirmation if a non PWLB loan</t>
  </si>
  <si>
    <t>more</t>
  </si>
  <si>
    <t>Stationary &amp; Postage</t>
  </si>
  <si>
    <t>Insurance</t>
  </si>
  <si>
    <t>Telephone</t>
  </si>
  <si>
    <t>Room Hire</t>
  </si>
  <si>
    <t>Subscriptions</t>
  </si>
  <si>
    <t>IT</t>
  </si>
  <si>
    <t>Audit</t>
  </si>
  <si>
    <t>Newsletter</t>
  </si>
  <si>
    <t>Sundries</t>
  </si>
  <si>
    <t>Grass Cutting</t>
  </si>
  <si>
    <t>Playground Inspection</t>
  </si>
  <si>
    <t xml:space="preserve">VAT on receipts </t>
  </si>
  <si>
    <t xml:space="preserve">Bank Interest </t>
  </si>
  <si>
    <t>Grants and Donations (we received a grant and then needed to return part of it due to not spending it all)</t>
  </si>
  <si>
    <t xml:space="preserve">CIL Income </t>
  </si>
  <si>
    <t xml:space="preserve">Pineapple Field Income (rent change) </t>
  </si>
  <si>
    <t>Other Income (we received an insurance repayment after a successful claim)</t>
  </si>
  <si>
    <t>Clerk Salary (we stopped paying for a locum)</t>
  </si>
  <si>
    <t>Pension (we made a large pension payment to a departing member of staff in a previous year)</t>
  </si>
  <si>
    <t>PAYE/NI (change is due to staff changes)</t>
  </si>
  <si>
    <t xml:space="preserve">VAT on payments </t>
  </si>
  <si>
    <t xml:space="preserve">Clerks expenses </t>
  </si>
  <si>
    <t>Payroll</t>
  </si>
  <si>
    <t>Training</t>
  </si>
  <si>
    <t>Councillor Expenses</t>
  </si>
  <si>
    <t>Grants and donations</t>
  </si>
  <si>
    <t>Tree Maintenance</t>
  </si>
  <si>
    <t xml:space="preserve">Tree Survey &amp; Works </t>
  </si>
  <si>
    <t>Neighbourhood Plan</t>
  </si>
  <si>
    <t>Maintenance Contracts</t>
  </si>
  <si>
    <t xml:space="preserve">War Memorial </t>
  </si>
  <si>
    <t>Remembrance Sunday</t>
  </si>
  <si>
    <t xml:space="preserve">General Maintenance </t>
  </si>
  <si>
    <t>Pineapple Field</t>
  </si>
  <si>
    <t>highways &amp; Rights of Way</t>
  </si>
  <si>
    <t>The Withies</t>
  </si>
  <si>
    <t>CIL Spend</t>
  </si>
  <si>
    <t xml:space="preserve">Volunteer Expenses </t>
  </si>
  <si>
    <t>Professional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</si>
</sst>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43" fontId="0" fillId="0" borderId="9" xfId="0" applyNumberFormat="1" applyBorder="1" applyAlignment="1">
      <alignment horizontal="center"/>
    </xf>
    <xf numFmtId="0" fontId="7" fillId="0" borderId="2" xfId="0" applyFont="1" applyBorder="1"/>
    <xf numFmtId="0" fontId="0" fillId="0" borderId="3" xfId="0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7" fillId="0" borderId="2" xfId="0" applyFont="1" applyBorder="1"/>
    <xf numFmtId="0" fontId="0" fillId="0" borderId="3" xfId="0" applyBorder="1"/>
    <xf numFmtId="0" fontId="6" fillId="0" borderId="2" xfId="0" applyFont="1" applyBorder="1"/>
    <xf numFmtId="0" fontId="8" fillId="0" borderId="2" xfId="0" applyFont="1" applyBorder="1"/>
    <xf numFmtId="0" fontId="8" fillId="0" borderId="3" xfId="0" applyFont="1" applyBorder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3" xfId="0" applyFont="1" applyBorder="1"/>
    <xf numFmtId="0" fontId="0" fillId="0" borderId="2" xfId="0" applyBorder="1"/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topLeftCell="A3" workbookViewId="0">
      <selection activeCell="D10" sqref="D10"/>
    </sheetView>
  </sheetViews>
  <sheetFormatPr defaultColWidth="9.1796875" defaultRowHeight="14.5" x14ac:dyDescent="0.35"/>
  <cols>
    <col min="1" max="1" width="4.1796875" customWidth="1"/>
    <col min="2" max="2" width="28.7265625" style="22" customWidth="1"/>
    <col min="3" max="6" width="16.54296875" customWidth="1"/>
    <col min="7" max="8" width="16.54296875" hidden="1" customWidth="1"/>
    <col min="9" max="9" width="77.1796875" style="23" customWidth="1"/>
    <col min="10" max="10" width="23.1796875" bestFit="1" customWidth="1"/>
  </cols>
  <sheetData>
    <row r="1" spans="2:10" ht="17.25" customHeight="1" x14ac:dyDescent="0.35">
      <c r="B1" s="25" t="s">
        <v>0</v>
      </c>
    </row>
    <row r="3" spans="2:10" ht="15" customHeight="1" x14ac:dyDescent="0.35">
      <c r="B3" s="87" t="s">
        <v>1</v>
      </c>
      <c r="C3" s="88"/>
      <c r="D3" s="88"/>
      <c r="E3" s="88"/>
      <c r="F3" s="88"/>
      <c r="G3" s="88"/>
      <c r="H3" s="88"/>
      <c r="I3" s="88"/>
    </row>
    <row r="4" spans="2:10" ht="15" customHeight="1" thickBot="1" x14ac:dyDescent="0.4"/>
    <row r="5" spans="2:10" ht="15" customHeight="1" x14ac:dyDescent="0.35">
      <c r="B5" s="26"/>
      <c r="C5" s="86" t="s">
        <v>2</v>
      </c>
      <c r="D5" s="86"/>
      <c r="E5" s="46"/>
      <c r="F5" s="46"/>
      <c r="G5" s="46"/>
      <c r="H5" s="46"/>
      <c r="I5" s="36" t="s">
        <v>3</v>
      </c>
      <c r="J5" s="41" t="s">
        <v>4</v>
      </c>
    </row>
    <row r="6" spans="2:10" ht="29" x14ac:dyDescent="0.35">
      <c r="B6" s="27"/>
      <c r="C6" s="28">
        <v>45747</v>
      </c>
      <c r="D6" s="28">
        <v>46112</v>
      </c>
      <c r="E6" s="47" t="s">
        <v>5</v>
      </c>
      <c r="F6" s="47" t="s">
        <v>6</v>
      </c>
      <c r="G6" s="47"/>
      <c r="H6" s="47"/>
      <c r="I6" s="37" t="s">
        <v>7</v>
      </c>
      <c r="J6" s="42"/>
    </row>
    <row r="7" spans="2:10" s="21" customFormat="1" ht="29" x14ac:dyDescent="0.35">
      <c r="B7" s="29" t="s">
        <v>8</v>
      </c>
      <c r="C7" s="67">
        <v>136182</v>
      </c>
      <c r="D7" s="67">
        <v>99814.86</v>
      </c>
      <c r="E7" s="54"/>
      <c r="F7" s="54"/>
      <c r="G7" s="49"/>
      <c r="H7" s="49"/>
      <c r="I7" s="38" t="s">
        <v>9</v>
      </c>
      <c r="J7" s="43"/>
    </row>
    <row r="8" spans="2:10" s="21" customFormat="1" ht="29" x14ac:dyDescent="0.35">
      <c r="B8" s="29" t="s">
        <v>10</v>
      </c>
      <c r="C8" s="67">
        <v>56000</v>
      </c>
      <c r="D8" s="67">
        <v>58000</v>
      </c>
      <c r="E8" s="49">
        <f>D8-C8</f>
        <v>2000</v>
      </c>
      <c r="F8" s="48">
        <f>IF(AND(C8=0,D8=0),0,IF(C8=0,1,IF(D8=0,-1,(D8-C8)/C8)))</f>
        <v>3.5714285714285712E-2</v>
      </c>
      <c r="G8" s="33" t="str">
        <f>IF(E8&gt;100000,"Yes",IF(E8&lt;-100000,"Yes","No"))</f>
        <v>No</v>
      </c>
      <c r="H8" s="33" t="str">
        <f>IF(F8&gt;15%,"Yes",IF(F8&lt;-15%,"Yes","No"))</f>
        <v>No</v>
      </c>
      <c r="I8" s="38" t="s">
        <v>11</v>
      </c>
      <c r="J8" s="45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35">
      <c r="B9" s="29" t="s">
        <v>12</v>
      </c>
      <c r="C9" s="67">
        <v>24147</v>
      </c>
      <c r="D9" s="67">
        <v>13944.33</v>
      </c>
      <c r="E9" s="49">
        <f t="shared" ref="E9:E12" si="0">D9-C9</f>
        <v>-10202.67</v>
      </c>
      <c r="F9" s="48">
        <f t="shared" ref="F9:F12" si="1">IF(AND(C9=0,D9=0),0,IF(C9=0,1,IF(D9=0,-1,(D9-C9)/C9)))</f>
        <v>-0.42252329481923223</v>
      </c>
      <c r="G9" s="33" t="str">
        <f t="shared" ref="G9:G12" si="2">IF(E9&gt;100000,"Yes",IF(E9&lt;-100000,"Yes","No"))</f>
        <v>No</v>
      </c>
      <c r="H9" s="33" t="str">
        <f t="shared" ref="H9:H12" si="3">IF(F9&gt;15%,"Yes",IF(F9&lt;-15%,"Yes","No"))</f>
        <v>Yes</v>
      </c>
      <c r="I9" s="38" t="s">
        <v>13</v>
      </c>
      <c r="J9" s="45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3.5" x14ac:dyDescent="0.35">
      <c r="B10" s="30" t="s">
        <v>14</v>
      </c>
      <c r="C10" s="67">
        <v>46936</v>
      </c>
      <c r="D10" s="67">
        <v>22738.06</v>
      </c>
      <c r="E10" s="49">
        <f t="shared" si="0"/>
        <v>-24197.94</v>
      </c>
      <c r="F10" s="48">
        <f t="shared" si="1"/>
        <v>-0.51555181523777061</v>
      </c>
      <c r="G10" s="33" t="str">
        <f t="shared" si="2"/>
        <v>No</v>
      </c>
      <c r="H10" s="33" t="str">
        <f t="shared" si="3"/>
        <v>Yes</v>
      </c>
      <c r="I10" s="38" t="s">
        <v>15</v>
      </c>
      <c r="J10" s="45" t="str">
        <f t="shared" ref="J10:J12" si="4">IF(ISBLANK(C10),"Enter figures",IF(G10="Yes","Please explain within the relevant tab",IF(H10="Yes","Please explain within the relevant tab","No explanation required")))</f>
        <v>Please explain within the relevant tab</v>
      </c>
    </row>
    <row r="11" spans="2:10" ht="29" x14ac:dyDescent="0.35">
      <c r="B11" s="30" t="s">
        <v>16</v>
      </c>
      <c r="C11" s="67">
        <v>0</v>
      </c>
      <c r="D11" s="67">
        <v>0</v>
      </c>
      <c r="E11" s="49">
        <f t="shared" si="0"/>
        <v>0</v>
      </c>
      <c r="F11" s="48">
        <f t="shared" si="1"/>
        <v>0</v>
      </c>
      <c r="G11" s="33" t="str">
        <f t="shared" si="2"/>
        <v>No</v>
      </c>
      <c r="H11" s="33" t="str">
        <f t="shared" si="3"/>
        <v>No</v>
      </c>
      <c r="I11" s="38" t="s">
        <v>17</v>
      </c>
      <c r="J11" s="45" t="str">
        <f t="shared" si="4"/>
        <v>No explanation required</v>
      </c>
    </row>
    <row r="12" spans="2:10" ht="29" x14ac:dyDescent="0.35">
      <c r="B12" s="30" t="s">
        <v>18</v>
      </c>
      <c r="C12" s="67">
        <v>69570</v>
      </c>
      <c r="D12" s="67">
        <v>56543.56</v>
      </c>
      <c r="E12" s="49">
        <f t="shared" si="0"/>
        <v>-13026.440000000002</v>
      </c>
      <c r="F12" s="48">
        <f t="shared" si="1"/>
        <v>-0.18724220209860576</v>
      </c>
      <c r="G12" s="33" t="str">
        <f t="shared" si="2"/>
        <v>No</v>
      </c>
      <c r="H12" s="33" t="str">
        <f t="shared" si="3"/>
        <v>Yes</v>
      </c>
      <c r="I12" s="38" t="s">
        <v>19</v>
      </c>
      <c r="J12" s="45" t="str">
        <f t="shared" si="4"/>
        <v>Please explain within the relevant tab</v>
      </c>
    </row>
    <row r="13" spans="2:10" ht="38.25" customHeight="1" thickBot="1" x14ac:dyDescent="0.4">
      <c r="B13" s="31" t="s">
        <v>20</v>
      </c>
      <c r="C13" s="68">
        <f>C7+C8+C9-C10-C11-C12</f>
        <v>99823</v>
      </c>
      <c r="D13" s="68">
        <f>D7+D8+D9-D10-D11-D12</f>
        <v>92477.569999999978</v>
      </c>
      <c r="E13" s="55"/>
      <c r="F13" s="55"/>
      <c r="G13" s="50"/>
      <c r="H13" s="50"/>
      <c r="I13" s="39" t="s">
        <v>21</v>
      </c>
      <c r="J13" s="45" t="s">
        <v>22</v>
      </c>
    </row>
    <row r="14" spans="2:10" ht="15" thickBot="1" x14ac:dyDescent="0.4">
      <c r="B14" s="51" t="s">
        <v>23</v>
      </c>
      <c r="C14" s="76">
        <f>C7+C8+C9-C10-C11-C12</f>
        <v>99823</v>
      </c>
      <c r="D14" s="76">
        <f>D7+D8+D9-D10-D11-D12</f>
        <v>92477.569999999978</v>
      </c>
      <c r="E14" s="51"/>
      <c r="F14" s="51"/>
      <c r="G14" s="51"/>
      <c r="H14" s="51"/>
      <c r="I14" s="24"/>
      <c r="J14" s="45"/>
    </row>
    <row r="15" spans="2:10" ht="29" x14ac:dyDescent="0.35">
      <c r="B15" s="32" t="s">
        <v>24</v>
      </c>
      <c r="C15" s="69">
        <v>117082</v>
      </c>
      <c r="D15" s="69"/>
      <c r="E15" s="53"/>
      <c r="F15" s="56"/>
      <c r="G15" s="52"/>
      <c r="H15" s="52"/>
      <c r="I15" s="40" t="s">
        <v>25</v>
      </c>
      <c r="J15" s="44"/>
    </row>
    <row r="16" spans="2:10" ht="29" x14ac:dyDescent="0.35">
      <c r="B16" s="30" t="s">
        <v>26</v>
      </c>
      <c r="C16" s="67"/>
      <c r="D16" s="67"/>
      <c r="E16" s="49">
        <f>D16-C16</f>
        <v>0</v>
      </c>
      <c r="F16" s="48">
        <f t="shared" ref="F16:F17" si="5">IF(AND(C16=0,D16=0),0,IF(C16=0,1,IF(D16=0,-1,(D16-C16)/C16)))</f>
        <v>0</v>
      </c>
      <c r="G16" s="33" t="str">
        <f t="shared" ref="G16:G17" si="6">IF(E16&gt;100000,"Yes",IF(E16&lt;-100000,"Yes","No"))</f>
        <v>No</v>
      </c>
      <c r="H16" s="33" t="str">
        <f t="shared" ref="H16:H17" si="7">IF(F16&gt;15%,"Yes",IF(F16&lt;-15%,"Yes","No"))</f>
        <v>No</v>
      </c>
      <c r="I16" s="38" t="s">
        <v>27</v>
      </c>
      <c r="J16" s="45" t="str">
        <f t="shared" ref="J16:J17" si="8">IF(ISBLANK(C16),"Enter figures",IF(G16="Yes","Please explain within the relevant tab",IF(H16="Yes","Please explain within the relevant tab","No explanation required")))</f>
        <v>Enter figures</v>
      </c>
    </row>
    <row r="17" spans="2:10" ht="29.5" thickBot="1" x14ac:dyDescent="0.4">
      <c r="B17" s="31" t="s">
        <v>28</v>
      </c>
      <c r="C17" s="70">
        <v>0</v>
      </c>
      <c r="D17" s="70">
        <v>0</v>
      </c>
      <c r="E17" s="50">
        <f>D17-C17</f>
        <v>0</v>
      </c>
      <c r="F17" s="57">
        <f t="shared" si="5"/>
        <v>0</v>
      </c>
      <c r="G17" s="34" t="str">
        <f t="shared" si="6"/>
        <v>No</v>
      </c>
      <c r="H17" s="34" t="str">
        <f t="shared" si="7"/>
        <v>No</v>
      </c>
      <c r="I17" s="39" t="s">
        <v>29</v>
      </c>
      <c r="J17" s="45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B11" sqref="B11:C11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2:6" x14ac:dyDescent="0.35">
      <c r="B1" s="15" t="s">
        <v>30</v>
      </c>
    </row>
    <row r="3" spans="2:6" x14ac:dyDescent="0.35">
      <c r="B3" s="8"/>
    </row>
    <row r="4" spans="2:6" x14ac:dyDescent="0.35">
      <c r="B4">
        <v>2025</v>
      </c>
      <c r="C4" s="35">
        <f>'Accounting Statement'!C8</f>
        <v>56000</v>
      </c>
      <c r="D4">
        <v>2026</v>
      </c>
      <c r="E4" s="35">
        <f>'Accounting Statement'!D8</f>
        <v>58000</v>
      </c>
    </row>
    <row r="6" spans="2:6" x14ac:dyDescent="0.35">
      <c r="D6" t="s">
        <v>31</v>
      </c>
      <c r="E6" s="1">
        <f>E4-C4</f>
        <v>2000</v>
      </c>
    </row>
    <row r="7" spans="2:6" x14ac:dyDescent="0.35">
      <c r="D7" t="s">
        <v>32</v>
      </c>
      <c r="E7" s="6">
        <f>IF(AND(C4=0,E4=0),0,IF(C4=0,1,IF(E4=0,-1,(E4-C4)/C4)))</f>
        <v>3.5714285714285712E-2</v>
      </c>
      <c r="F7" t="str">
        <f>IF(E7&lt;-0.15,"yes explain",IF(E7&gt;0.15,"Yes explain","No explanation required"))</f>
        <v>No explanation required</v>
      </c>
    </row>
    <row r="9" spans="2:6" x14ac:dyDescent="0.35">
      <c r="B9" s="8" t="s">
        <v>33</v>
      </c>
    </row>
    <row r="10" spans="2:6" x14ac:dyDescent="0.35">
      <c r="B10" s="8"/>
    </row>
    <row r="11" spans="2:6" s="3" customFormat="1" ht="26.5" x14ac:dyDescent="0.35">
      <c r="B11" s="4" t="s">
        <v>34</v>
      </c>
      <c r="C11" s="4" t="s">
        <v>35</v>
      </c>
      <c r="D11" s="5" t="s">
        <v>31</v>
      </c>
      <c r="E11" s="79" t="s">
        <v>36</v>
      </c>
      <c r="F11" s="80"/>
    </row>
    <row r="12" spans="2:6" s="11" customFormat="1" x14ac:dyDescent="0.35">
      <c r="B12" s="12"/>
      <c r="C12" s="12"/>
      <c r="D12" s="13">
        <f t="shared" ref="D12:D25" si="0">C12-B12</f>
        <v>0</v>
      </c>
      <c r="E12" s="81"/>
      <c r="F12" s="82"/>
    </row>
    <row r="13" spans="2:6" s="11" customFormat="1" x14ac:dyDescent="0.35">
      <c r="B13" s="12"/>
      <c r="C13" s="12"/>
      <c r="D13" s="13">
        <f t="shared" si="0"/>
        <v>0</v>
      </c>
      <c r="E13" s="81"/>
      <c r="F13" s="82"/>
    </row>
    <row r="14" spans="2:6" s="11" customFormat="1" x14ac:dyDescent="0.35">
      <c r="B14" s="12"/>
      <c r="C14" s="12"/>
      <c r="D14" s="13">
        <f t="shared" si="0"/>
        <v>0</v>
      </c>
      <c r="E14" s="81"/>
      <c r="F14" s="82"/>
    </row>
    <row r="15" spans="2:6" s="11" customFormat="1" x14ac:dyDescent="0.35">
      <c r="B15" s="12"/>
      <c r="C15" s="12"/>
      <c r="D15" s="13">
        <f t="shared" si="0"/>
        <v>0</v>
      </c>
      <c r="E15" s="81"/>
      <c r="F15" s="82"/>
    </row>
    <row r="16" spans="2:6" s="11" customFormat="1" x14ac:dyDescent="0.35">
      <c r="B16" s="12"/>
      <c r="C16" s="12"/>
      <c r="D16" s="13">
        <f t="shared" si="0"/>
        <v>0</v>
      </c>
      <c r="E16" s="81"/>
      <c r="F16" s="82"/>
    </row>
    <row r="17" spans="1:8" s="11" customFormat="1" x14ac:dyDescent="0.35">
      <c r="B17" s="12"/>
      <c r="C17" s="12"/>
      <c r="D17" s="13">
        <f t="shared" si="0"/>
        <v>0</v>
      </c>
      <c r="E17" s="81"/>
      <c r="F17" s="82"/>
    </row>
    <row r="18" spans="1:8" s="11" customFormat="1" x14ac:dyDescent="0.35">
      <c r="B18" s="12"/>
      <c r="C18" s="12"/>
      <c r="D18" s="13">
        <f t="shared" si="0"/>
        <v>0</v>
      </c>
      <c r="E18" s="81"/>
      <c r="F18" s="82"/>
    </row>
    <row r="19" spans="1:8" s="11" customFormat="1" x14ac:dyDescent="0.35">
      <c r="B19" s="12"/>
      <c r="C19" s="12"/>
      <c r="D19" s="13">
        <f t="shared" si="0"/>
        <v>0</v>
      </c>
      <c r="E19" s="81"/>
      <c r="F19" s="82"/>
    </row>
    <row r="20" spans="1:8" s="11" customFormat="1" x14ac:dyDescent="0.35">
      <c r="B20" s="12"/>
      <c r="C20" s="12"/>
      <c r="D20" s="13">
        <f t="shared" si="0"/>
        <v>0</v>
      </c>
      <c r="E20" s="81"/>
      <c r="F20" s="82"/>
    </row>
    <row r="21" spans="1:8" s="11" customFormat="1" x14ac:dyDescent="0.35">
      <c r="B21" s="12"/>
      <c r="C21" s="12"/>
      <c r="D21" s="13">
        <f t="shared" si="0"/>
        <v>0</v>
      </c>
      <c r="E21" s="81"/>
      <c r="F21" s="82"/>
    </row>
    <row r="22" spans="1:8" s="11" customFormat="1" x14ac:dyDescent="0.35">
      <c r="B22" s="12"/>
      <c r="C22" s="12"/>
      <c r="D22" s="13">
        <f t="shared" si="0"/>
        <v>0</v>
      </c>
      <c r="E22" s="81"/>
      <c r="F22" s="82"/>
    </row>
    <row r="23" spans="1:8" s="11" customFormat="1" x14ac:dyDescent="0.35">
      <c r="B23" s="12"/>
      <c r="C23" s="12"/>
      <c r="D23" s="13">
        <f t="shared" si="0"/>
        <v>0</v>
      </c>
      <c r="E23" s="81"/>
      <c r="F23" s="82"/>
    </row>
    <row r="24" spans="1:8" s="11" customFormat="1" x14ac:dyDescent="0.35">
      <c r="B24" s="12"/>
      <c r="C24" s="12"/>
      <c r="D24" s="13">
        <f t="shared" si="0"/>
        <v>0</v>
      </c>
      <c r="E24" s="81"/>
      <c r="F24" s="82"/>
    </row>
    <row r="25" spans="1:8" s="11" customFormat="1" x14ac:dyDescent="0.35">
      <c r="B25" s="12"/>
      <c r="C25" s="12"/>
      <c r="D25" s="13">
        <f t="shared" si="0"/>
        <v>0</v>
      </c>
      <c r="E25" s="81"/>
      <c r="F25" s="82"/>
    </row>
    <row r="26" spans="1:8" x14ac:dyDescent="0.35">
      <c r="A26" s="9" t="s">
        <v>37</v>
      </c>
      <c r="B26" s="10">
        <f>SUM(B12:B25)</f>
        <v>0</v>
      </c>
      <c r="C26" s="10">
        <f>SUM(C12:C25)</f>
        <v>0</v>
      </c>
      <c r="D26" s="10">
        <f>SUM(D12:D25)</f>
        <v>0</v>
      </c>
      <c r="E26" s="83"/>
      <c r="F26" s="82"/>
      <c r="G26" s="7"/>
    </row>
    <row r="27" spans="1:8" x14ac:dyDescent="0.35">
      <c r="H27" s="2"/>
    </row>
    <row r="28" spans="1:8" x14ac:dyDescent="0.35">
      <c r="F28" s="7"/>
    </row>
    <row r="29" spans="1:8" x14ac:dyDescent="0.35">
      <c r="A29" s="14" t="s">
        <v>38</v>
      </c>
    </row>
  </sheetData>
  <mergeCells count="16"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3:F23"/>
    <mergeCell ref="E24:F24"/>
    <mergeCell ref="E25:F25"/>
    <mergeCell ref="E26:F2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topLeftCell="A6" workbookViewId="0">
      <selection activeCell="D30" sqref="D30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8.90625" customWidth="1"/>
  </cols>
  <sheetData>
    <row r="1" spans="1:7" x14ac:dyDescent="0.35">
      <c r="B1" s="15" t="s">
        <v>39</v>
      </c>
    </row>
    <row r="3" spans="1:7" x14ac:dyDescent="0.35">
      <c r="B3" s="8"/>
    </row>
    <row r="4" spans="1:7" x14ac:dyDescent="0.35">
      <c r="B4">
        <v>2025</v>
      </c>
      <c r="C4" s="35">
        <f>'Accounting Statement'!C9</f>
        <v>24147</v>
      </c>
      <c r="D4">
        <v>2026</v>
      </c>
      <c r="E4" s="35">
        <f>'Accounting Statement'!D9</f>
        <v>13944.33</v>
      </c>
    </row>
    <row r="6" spans="1:7" x14ac:dyDescent="0.35">
      <c r="D6" t="s">
        <v>31</v>
      </c>
      <c r="E6" s="1">
        <f>E4-C4</f>
        <v>-10202.67</v>
      </c>
    </row>
    <row r="7" spans="1:7" x14ac:dyDescent="0.35">
      <c r="D7" t="s">
        <v>32</v>
      </c>
      <c r="E7" s="6">
        <f>IF(AND(C4=0,E4=0),0,IF(C4=0,1,IF(E4=0,-1,(E4-C4)/C4)))</f>
        <v>-0.42252329481923223</v>
      </c>
      <c r="F7" t="str">
        <f>IF(E7&lt;-0.15,"yes explain",IF(E7&gt;0.15,"Yes explain","No explanation required"))</f>
        <v>yes explain</v>
      </c>
    </row>
    <row r="9" spans="1:7" x14ac:dyDescent="0.35">
      <c r="B9" s="8" t="s">
        <v>33</v>
      </c>
    </row>
    <row r="10" spans="1:7" x14ac:dyDescent="0.35">
      <c r="B10" s="75" t="s">
        <v>40</v>
      </c>
    </row>
    <row r="11" spans="1:7" x14ac:dyDescent="0.35">
      <c r="B11" s="75" t="s">
        <v>41</v>
      </c>
    </row>
    <row r="12" spans="1:7" x14ac:dyDescent="0.35">
      <c r="B12" s="75"/>
    </row>
    <row r="13" spans="1:7" x14ac:dyDescent="0.35">
      <c r="B13" s="8"/>
    </row>
    <row r="14" spans="1:7" s="3" customFormat="1" ht="26.5" x14ac:dyDescent="0.35">
      <c r="B14" s="4" t="s">
        <v>34</v>
      </c>
      <c r="C14" s="4" t="s">
        <v>35</v>
      </c>
      <c r="D14" s="5" t="s">
        <v>31</v>
      </c>
      <c r="E14" s="79" t="s">
        <v>36</v>
      </c>
      <c r="F14" s="80"/>
    </row>
    <row r="15" spans="1:7" s="17" customFormat="1" x14ac:dyDescent="0.35">
      <c r="A15" s="16"/>
      <c r="B15" s="13">
        <v>5760</v>
      </c>
      <c r="C15" s="13">
        <v>5189</v>
      </c>
      <c r="D15" s="73">
        <f>C15-B15</f>
        <v>-571</v>
      </c>
      <c r="E15" s="81" t="s">
        <v>83</v>
      </c>
      <c r="F15" s="89"/>
      <c r="G15" s="16"/>
    </row>
    <row r="16" spans="1:7" s="11" customFormat="1" x14ac:dyDescent="0.35">
      <c r="B16" s="12">
        <v>2350</v>
      </c>
      <c r="C16" s="12">
        <v>3106</v>
      </c>
      <c r="D16" s="73">
        <f t="shared" ref="D16:D29" si="0">C16-B16</f>
        <v>756</v>
      </c>
      <c r="E16" s="81" t="s">
        <v>84</v>
      </c>
      <c r="F16" s="82"/>
    </row>
    <row r="17" spans="1:8" s="11" customFormat="1" x14ac:dyDescent="0.35">
      <c r="B17" s="12">
        <v>9400</v>
      </c>
      <c r="C17" s="12">
        <v>-1929</v>
      </c>
      <c r="D17" s="73">
        <f t="shared" si="0"/>
        <v>-11329</v>
      </c>
      <c r="E17" s="81" t="s">
        <v>85</v>
      </c>
      <c r="F17" s="82"/>
    </row>
    <row r="18" spans="1:8" s="11" customFormat="1" x14ac:dyDescent="0.35">
      <c r="B18" s="12">
        <v>8</v>
      </c>
      <c r="C18" s="12">
        <v>0</v>
      </c>
      <c r="D18" s="73">
        <f t="shared" si="0"/>
        <v>-8</v>
      </c>
      <c r="E18" s="81" t="s">
        <v>86</v>
      </c>
      <c r="F18" s="82"/>
    </row>
    <row r="19" spans="1:8" s="11" customFormat="1" x14ac:dyDescent="0.35">
      <c r="B19" s="12">
        <v>0</v>
      </c>
      <c r="C19" s="12">
        <v>935</v>
      </c>
      <c r="D19" s="73">
        <f t="shared" si="0"/>
        <v>935</v>
      </c>
      <c r="E19" s="81" t="s">
        <v>88</v>
      </c>
      <c r="F19" s="82"/>
    </row>
    <row r="20" spans="1:8" s="11" customFormat="1" x14ac:dyDescent="0.35">
      <c r="B20" s="12">
        <v>1140</v>
      </c>
      <c r="C20" s="12">
        <v>1155</v>
      </c>
      <c r="D20" s="73">
        <f t="shared" si="0"/>
        <v>15</v>
      </c>
      <c r="E20" s="90" t="s">
        <v>87</v>
      </c>
      <c r="F20" s="82"/>
    </row>
    <row r="21" spans="1:8" s="11" customFormat="1" x14ac:dyDescent="0.35">
      <c r="B21" s="12"/>
      <c r="C21" s="12"/>
      <c r="D21" s="73">
        <f t="shared" si="0"/>
        <v>0</v>
      </c>
      <c r="E21" s="90"/>
      <c r="F21" s="82"/>
    </row>
    <row r="22" spans="1:8" s="11" customFormat="1" x14ac:dyDescent="0.35">
      <c r="B22" s="12"/>
      <c r="C22" s="12"/>
      <c r="D22" s="73">
        <f t="shared" si="0"/>
        <v>0</v>
      </c>
      <c r="E22" s="81"/>
      <c r="F22" s="82"/>
    </row>
    <row r="23" spans="1:8" s="11" customFormat="1" x14ac:dyDescent="0.35">
      <c r="B23" s="12"/>
      <c r="C23" s="12"/>
      <c r="D23" s="73">
        <f t="shared" si="0"/>
        <v>0</v>
      </c>
      <c r="E23" s="81"/>
      <c r="F23" s="82"/>
    </row>
    <row r="24" spans="1:8" s="11" customFormat="1" x14ac:dyDescent="0.35">
      <c r="B24" s="12"/>
      <c r="C24" s="12"/>
      <c r="D24" s="73">
        <f t="shared" si="0"/>
        <v>0</v>
      </c>
      <c r="E24" s="81"/>
      <c r="F24" s="82"/>
    </row>
    <row r="25" spans="1:8" s="11" customFormat="1" x14ac:dyDescent="0.35">
      <c r="B25" s="12"/>
      <c r="C25" s="12"/>
      <c r="D25" s="73">
        <f t="shared" si="0"/>
        <v>0</v>
      </c>
      <c r="E25" s="81"/>
      <c r="F25" s="82"/>
    </row>
    <row r="26" spans="1:8" s="11" customFormat="1" x14ac:dyDescent="0.35">
      <c r="B26" s="12"/>
      <c r="C26" s="12"/>
      <c r="D26" s="73">
        <f t="shared" si="0"/>
        <v>0</v>
      </c>
      <c r="E26" s="81"/>
      <c r="F26" s="82"/>
    </row>
    <row r="27" spans="1:8" s="11" customFormat="1" x14ac:dyDescent="0.35">
      <c r="B27" s="12"/>
      <c r="C27" s="12"/>
      <c r="D27" s="73">
        <f t="shared" si="0"/>
        <v>0</v>
      </c>
      <c r="E27" s="81"/>
      <c r="F27" s="82"/>
    </row>
    <row r="28" spans="1:8" s="11" customFormat="1" x14ac:dyDescent="0.35">
      <c r="B28" s="12"/>
      <c r="C28" s="12"/>
      <c r="D28" s="73">
        <f t="shared" si="0"/>
        <v>0</v>
      </c>
      <c r="E28" s="81"/>
      <c r="F28" s="82"/>
    </row>
    <row r="29" spans="1:8" s="11" customFormat="1" x14ac:dyDescent="0.35">
      <c r="B29" s="12"/>
      <c r="C29" s="12"/>
      <c r="D29" s="73">
        <f t="shared" si="0"/>
        <v>0</v>
      </c>
      <c r="E29" s="81"/>
      <c r="F29" s="82"/>
    </row>
    <row r="30" spans="1:8" x14ac:dyDescent="0.35">
      <c r="A30" s="9" t="s">
        <v>37</v>
      </c>
      <c r="B30" s="10">
        <f>SUM(B15:B29)</f>
        <v>18658</v>
      </c>
      <c r="C30" s="10">
        <f>SUM(C15:C29)</f>
        <v>8456</v>
      </c>
      <c r="D30" s="74">
        <f>SUM(D15:D29)</f>
        <v>-10202</v>
      </c>
      <c r="E30" s="83"/>
      <c r="F30" s="82"/>
      <c r="G30" s="7"/>
    </row>
    <row r="31" spans="1:8" x14ac:dyDescent="0.35">
      <c r="H31" s="2"/>
    </row>
    <row r="32" spans="1:8" x14ac:dyDescent="0.35">
      <c r="F32" s="7"/>
    </row>
    <row r="33" spans="1:1" x14ac:dyDescent="0.35">
      <c r="A33" s="14" t="s">
        <v>38</v>
      </c>
    </row>
  </sheetData>
  <mergeCells count="17"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6:F26"/>
    <mergeCell ref="E27:F27"/>
    <mergeCell ref="E28:F28"/>
    <mergeCell ref="E29:F29"/>
    <mergeCell ref="E30:F3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22"/>
  <sheetViews>
    <sheetView workbookViewId="0">
      <selection activeCell="E19" sqref="E19:F19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2:6" x14ac:dyDescent="0.35">
      <c r="B1" s="15" t="s">
        <v>42</v>
      </c>
    </row>
    <row r="3" spans="2:6" x14ac:dyDescent="0.35">
      <c r="B3" s="8"/>
    </row>
    <row r="4" spans="2:6" x14ac:dyDescent="0.35">
      <c r="B4">
        <v>2025</v>
      </c>
      <c r="C4" s="35">
        <f>'Accounting Statement'!C10</f>
        <v>46936</v>
      </c>
      <c r="D4">
        <v>2026</v>
      </c>
      <c r="E4" s="35">
        <f>'Accounting Statement'!D10</f>
        <v>22738.06</v>
      </c>
    </row>
    <row r="6" spans="2:6" x14ac:dyDescent="0.35">
      <c r="D6" t="s">
        <v>31</v>
      </c>
      <c r="E6" s="1">
        <f>E4-C4</f>
        <v>-24197.94</v>
      </c>
    </row>
    <row r="7" spans="2:6" x14ac:dyDescent="0.35">
      <c r="D7" t="s">
        <v>32</v>
      </c>
      <c r="E7" s="6">
        <f>IF(AND(C4=0,E4=0),0,IF(C4=0,1,IF(E4=0,-1,(E4-C4)/C4)))</f>
        <v>-0.51555181523777061</v>
      </c>
      <c r="F7" t="str">
        <f>IF(E7&lt;-0.15,"yes explain",IF(E7&gt;0.15,"Yes explain","No explanation required"))</f>
        <v>yes explain</v>
      </c>
    </row>
    <row r="9" spans="2:6" x14ac:dyDescent="0.35">
      <c r="B9" s="8" t="s">
        <v>33</v>
      </c>
    </row>
    <row r="10" spans="2:6" x14ac:dyDescent="0.35">
      <c r="B10" s="75" t="s">
        <v>43</v>
      </c>
    </row>
    <row r="11" spans="2:6" x14ac:dyDescent="0.35">
      <c r="B11" s="8"/>
    </row>
    <row r="12" spans="2:6" s="3" customFormat="1" ht="26.5" x14ac:dyDescent="0.35">
      <c r="B12" s="4" t="s">
        <v>34</v>
      </c>
      <c r="C12" s="4" t="s">
        <v>35</v>
      </c>
      <c r="D12" s="5" t="s">
        <v>31</v>
      </c>
      <c r="E12" s="79" t="s">
        <v>36</v>
      </c>
      <c r="F12" s="80"/>
    </row>
    <row r="13" spans="2:6" s="11" customFormat="1" x14ac:dyDescent="0.35">
      <c r="B13" s="12">
        <v>15606</v>
      </c>
      <c r="C13" s="12">
        <v>15178</v>
      </c>
      <c r="D13" s="13">
        <f t="shared" ref="D13:D18" si="0">C13-B13</f>
        <v>-428</v>
      </c>
      <c r="E13" s="81" t="s">
        <v>89</v>
      </c>
      <c r="F13" s="82"/>
    </row>
    <row r="14" spans="2:6" s="11" customFormat="1" x14ac:dyDescent="0.35">
      <c r="B14" s="12">
        <v>27877</v>
      </c>
      <c r="C14" s="12">
        <v>849</v>
      </c>
      <c r="D14" s="13">
        <f t="shared" si="0"/>
        <v>-27028</v>
      </c>
      <c r="E14" s="81" t="s">
        <v>90</v>
      </c>
      <c r="F14" s="82"/>
    </row>
    <row r="15" spans="2:6" s="11" customFormat="1" x14ac:dyDescent="0.35">
      <c r="B15" s="12">
        <v>3453</v>
      </c>
      <c r="C15" s="12">
        <v>6711</v>
      </c>
      <c r="D15" s="13">
        <f t="shared" si="0"/>
        <v>3258</v>
      </c>
      <c r="E15" s="81" t="s">
        <v>91</v>
      </c>
      <c r="F15" s="82"/>
    </row>
    <row r="16" spans="2:6" s="11" customFormat="1" x14ac:dyDescent="0.35">
      <c r="B16" s="12"/>
      <c r="C16" s="12"/>
      <c r="D16" s="13">
        <f t="shared" si="0"/>
        <v>0</v>
      </c>
      <c r="E16" s="81"/>
      <c r="F16" s="82"/>
    </row>
    <row r="17" spans="1:8" s="11" customFormat="1" x14ac:dyDescent="0.35">
      <c r="B17" s="12"/>
      <c r="C17" s="12"/>
      <c r="D17" s="13">
        <f t="shared" si="0"/>
        <v>0</v>
      </c>
      <c r="E17" s="81"/>
      <c r="F17" s="82"/>
    </row>
    <row r="18" spans="1:8" s="11" customFormat="1" x14ac:dyDescent="0.35">
      <c r="B18" s="12"/>
      <c r="C18" s="12"/>
      <c r="D18" s="13">
        <f t="shared" si="0"/>
        <v>0</v>
      </c>
      <c r="E18" s="81"/>
      <c r="F18" s="82"/>
    </row>
    <row r="19" spans="1:8" x14ac:dyDescent="0.35">
      <c r="A19" s="9" t="s">
        <v>37</v>
      </c>
      <c r="B19" s="10">
        <f>SUM(B13:B18)</f>
        <v>46936</v>
      </c>
      <c r="C19" s="10">
        <f>SUM(C13:C18)</f>
        <v>22738</v>
      </c>
      <c r="D19" s="10">
        <f>SUM(D13:D18)</f>
        <v>-24198</v>
      </c>
      <c r="E19" s="83"/>
      <c r="F19" s="82"/>
      <c r="G19" s="7"/>
    </row>
    <row r="20" spans="1:8" x14ac:dyDescent="0.35">
      <c r="C20" t="s">
        <v>71</v>
      </c>
      <c r="H20" s="2"/>
    </row>
    <row r="21" spans="1:8" x14ac:dyDescent="0.35">
      <c r="F21" s="7"/>
    </row>
    <row r="22" spans="1:8" x14ac:dyDescent="0.35">
      <c r="A22" s="14" t="s">
        <v>38</v>
      </c>
    </row>
  </sheetData>
  <mergeCells count="8">
    <mergeCell ref="E17:F17"/>
    <mergeCell ref="E18:F18"/>
    <mergeCell ref="E19:F19"/>
    <mergeCell ref="E14:F14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B5" sqref="B5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1:7" x14ac:dyDescent="0.35">
      <c r="B1" s="15" t="s">
        <v>44</v>
      </c>
    </row>
    <row r="3" spans="1:7" x14ac:dyDescent="0.35">
      <c r="B3" s="8"/>
    </row>
    <row r="4" spans="1:7" x14ac:dyDescent="0.35">
      <c r="B4">
        <v>2025</v>
      </c>
      <c r="C4" s="35">
        <f>'Accounting Statement'!C11</f>
        <v>0</v>
      </c>
      <c r="D4">
        <v>2026</v>
      </c>
      <c r="E4" s="35">
        <f>'Accounting Statement'!D11</f>
        <v>0</v>
      </c>
    </row>
    <row r="6" spans="1:7" x14ac:dyDescent="0.35">
      <c r="D6" t="s">
        <v>31</v>
      </c>
      <c r="E6" s="1">
        <f>E4-C4</f>
        <v>0</v>
      </c>
    </row>
    <row r="7" spans="1:7" x14ac:dyDescent="0.35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35">
      <c r="B9" s="8" t="s">
        <v>33</v>
      </c>
    </row>
    <row r="10" spans="1:7" x14ac:dyDescent="0.35">
      <c r="B10" s="8"/>
    </row>
    <row r="11" spans="1:7" s="3" customFormat="1" ht="26.5" x14ac:dyDescent="0.35">
      <c r="B11" s="4" t="s">
        <v>34</v>
      </c>
      <c r="C11" s="4" t="s">
        <v>35</v>
      </c>
      <c r="D11" s="5" t="s">
        <v>31</v>
      </c>
      <c r="E11" s="79" t="s">
        <v>36</v>
      </c>
      <c r="F11" s="80"/>
    </row>
    <row r="12" spans="1:7" s="17" customFormat="1" x14ac:dyDescent="0.35">
      <c r="A12" s="16"/>
      <c r="B12" s="13"/>
      <c r="C12" s="13"/>
      <c r="D12" s="13">
        <f>C12-B12</f>
        <v>0</v>
      </c>
      <c r="E12" s="84"/>
      <c r="F12" s="85"/>
      <c r="G12" s="16"/>
    </row>
    <row r="13" spans="1:7" s="11" customFormat="1" x14ac:dyDescent="0.35">
      <c r="B13" s="12"/>
      <c r="C13" s="12"/>
      <c r="D13" s="13">
        <f t="shared" ref="D13:D26" si="0">C13-B13</f>
        <v>0</v>
      </c>
      <c r="E13" s="81"/>
      <c r="F13" s="82"/>
    </row>
    <row r="14" spans="1:7" s="11" customFormat="1" x14ac:dyDescent="0.35">
      <c r="B14" s="12"/>
      <c r="C14" s="12"/>
      <c r="D14" s="13">
        <f t="shared" si="0"/>
        <v>0</v>
      </c>
      <c r="E14" s="81"/>
      <c r="F14" s="82"/>
    </row>
    <row r="15" spans="1:7" s="11" customFormat="1" x14ac:dyDescent="0.35">
      <c r="B15" s="12"/>
      <c r="C15" s="12"/>
      <c r="D15" s="13">
        <f t="shared" si="0"/>
        <v>0</v>
      </c>
      <c r="E15" s="81"/>
      <c r="F15" s="82"/>
    </row>
    <row r="16" spans="1:7" s="11" customFormat="1" x14ac:dyDescent="0.35">
      <c r="B16" s="12"/>
      <c r="C16" s="12"/>
      <c r="D16" s="13">
        <f t="shared" si="0"/>
        <v>0</v>
      </c>
      <c r="E16" s="81"/>
      <c r="F16" s="82"/>
    </row>
    <row r="17" spans="1:8" s="11" customFormat="1" x14ac:dyDescent="0.35">
      <c r="B17" s="12"/>
      <c r="C17" s="12"/>
      <c r="D17" s="13">
        <f t="shared" si="0"/>
        <v>0</v>
      </c>
      <c r="E17" s="81"/>
      <c r="F17" s="82"/>
    </row>
    <row r="18" spans="1:8" s="11" customFormat="1" x14ac:dyDescent="0.35">
      <c r="B18" s="12"/>
      <c r="C18" s="12"/>
      <c r="D18" s="13">
        <f t="shared" si="0"/>
        <v>0</v>
      </c>
      <c r="E18" s="81"/>
      <c r="F18" s="82"/>
    </row>
    <row r="19" spans="1:8" s="11" customFormat="1" x14ac:dyDescent="0.35">
      <c r="B19" s="12"/>
      <c r="C19" s="12"/>
      <c r="D19" s="13">
        <f t="shared" si="0"/>
        <v>0</v>
      </c>
      <c r="E19" s="81"/>
      <c r="F19" s="82"/>
    </row>
    <row r="20" spans="1:8" s="11" customFormat="1" x14ac:dyDescent="0.35">
      <c r="B20" s="12"/>
      <c r="C20" s="12"/>
      <c r="D20" s="13">
        <f t="shared" si="0"/>
        <v>0</v>
      </c>
      <c r="E20" s="81"/>
      <c r="F20" s="82"/>
    </row>
    <row r="21" spans="1:8" s="11" customFormat="1" x14ac:dyDescent="0.35">
      <c r="B21" s="12"/>
      <c r="C21" s="12"/>
      <c r="D21" s="13">
        <f t="shared" si="0"/>
        <v>0</v>
      </c>
      <c r="E21" s="81"/>
      <c r="F21" s="82"/>
    </row>
    <row r="22" spans="1:8" s="11" customFormat="1" x14ac:dyDescent="0.35">
      <c r="B22" s="12"/>
      <c r="C22" s="12"/>
      <c r="D22" s="13">
        <f t="shared" si="0"/>
        <v>0</v>
      </c>
      <c r="E22" s="81"/>
      <c r="F22" s="82"/>
    </row>
    <row r="23" spans="1:8" s="11" customFormat="1" x14ac:dyDescent="0.35">
      <c r="B23" s="12"/>
      <c r="C23" s="12"/>
      <c r="D23" s="13">
        <f t="shared" si="0"/>
        <v>0</v>
      </c>
      <c r="E23" s="81"/>
      <c r="F23" s="82"/>
    </row>
    <row r="24" spans="1:8" s="11" customFormat="1" x14ac:dyDescent="0.35">
      <c r="B24" s="12"/>
      <c r="C24" s="12"/>
      <c r="D24" s="13">
        <f t="shared" si="0"/>
        <v>0</v>
      </c>
      <c r="E24" s="81"/>
      <c r="F24" s="82"/>
    </row>
    <row r="25" spans="1:8" s="11" customFormat="1" x14ac:dyDescent="0.35">
      <c r="B25" s="12"/>
      <c r="C25" s="12"/>
      <c r="D25" s="13">
        <f t="shared" si="0"/>
        <v>0</v>
      </c>
      <c r="E25" s="81"/>
      <c r="F25" s="82"/>
    </row>
    <row r="26" spans="1:8" s="11" customFormat="1" x14ac:dyDescent="0.35">
      <c r="B26" s="12"/>
      <c r="C26" s="12"/>
      <c r="D26" s="13">
        <f t="shared" si="0"/>
        <v>0</v>
      </c>
      <c r="E26" s="81"/>
      <c r="F26" s="82"/>
    </row>
    <row r="27" spans="1:8" x14ac:dyDescent="0.35">
      <c r="A27" s="9" t="s">
        <v>37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3"/>
      <c r="F27" s="82"/>
      <c r="G27" s="7"/>
    </row>
    <row r="28" spans="1:8" x14ac:dyDescent="0.35">
      <c r="H28" s="2"/>
    </row>
    <row r="29" spans="1:8" x14ac:dyDescent="0.35">
      <c r="F29" s="7"/>
    </row>
    <row r="30" spans="1:8" x14ac:dyDescent="0.35">
      <c r="A30" s="14" t="s">
        <v>38</v>
      </c>
    </row>
  </sheetData>
  <mergeCells count="17"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47"/>
  <sheetViews>
    <sheetView tabSelected="1" workbookViewId="0">
      <selection activeCell="E27" sqref="E27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  <col min="7" max="7" width="20.26953125" customWidth="1"/>
  </cols>
  <sheetData>
    <row r="1" spans="1:8" x14ac:dyDescent="0.35">
      <c r="B1" s="15" t="s">
        <v>45</v>
      </c>
    </row>
    <row r="3" spans="1:8" x14ac:dyDescent="0.35">
      <c r="B3" s="8"/>
    </row>
    <row r="4" spans="1:8" x14ac:dyDescent="0.35">
      <c r="B4">
        <v>2025</v>
      </c>
      <c r="C4" s="35">
        <f>'Accounting Statement'!C12</f>
        <v>69570</v>
      </c>
      <c r="D4">
        <v>2026</v>
      </c>
      <c r="E4" s="35">
        <f>'Accounting Statement'!D12</f>
        <v>56543.56</v>
      </c>
    </row>
    <row r="6" spans="1:8" x14ac:dyDescent="0.35">
      <c r="D6" t="s">
        <v>31</v>
      </c>
      <c r="E6" s="1">
        <f>E4-C4</f>
        <v>-13026.440000000002</v>
      </c>
    </row>
    <row r="7" spans="1:8" x14ac:dyDescent="0.35">
      <c r="D7" t="s">
        <v>32</v>
      </c>
      <c r="E7" s="6">
        <f>IF(AND(C4=0,E4=0),0,IF(C4=0,1,IF(E4=0,-1,(E4-C4)/C4)))</f>
        <v>-0.18724220209860576</v>
      </c>
      <c r="F7" t="str">
        <f>IF(E7&lt;-0.15,"yes explain",IF(E7&gt;0.15,"Yes explain","No explanation required"))</f>
        <v>yes explain</v>
      </c>
    </row>
    <row r="9" spans="1:8" x14ac:dyDescent="0.35">
      <c r="B9" s="8" t="s">
        <v>33</v>
      </c>
    </row>
    <row r="10" spans="1:8" x14ac:dyDescent="0.35">
      <c r="B10" s="18" t="s">
        <v>46</v>
      </c>
    </row>
    <row r="11" spans="1:8" x14ac:dyDescent="0.35">
      <c r="B11" s="75" t="s">
        <v>41</v>
      </c>
    </row>
    <row r="12" spans="1:8" x14ac:dyDescent="0.35">
      <c r="B12" s="8"/>
    </row>
    <row r="13" spans="1:8" s="3" customFormat="1" ht="26.5" x14ac:dyDescent="0.35">
      <c r="B13" s="4" t="s">
        <v>34</v>
      </c>
      <c r="C13" s="4" t="s">
        <v>35</v>
      </c>
      <c r="D13" s="5" t="s">
        <v>31</v>
      </c>
      <c r="E13" s="79" t="s">
        <v>36</v>
      </c>
      <c r="F13" s="80"/>
      <c r="G13" s="79" t="s">
        <v>47</v>
      </c>
      <c r="H13" s="80"/>
    </row>
    <row r="14" spans="1:8" s="17" customFormat="1" x14ac:dyDescent="0.35">
      <c r="A14" s="16"/>
      <c r="B14" s="13">
        <v>8414</v>
      </c>
      <c r="C14" s="13">
        <v>5861</v>
      </c>
      <c r="D14" s="73">
        <f>C14-B14</f>
        <v>-2553</v>
      </c>
      <c r="E14" s="84" t="s">
        <v>92</v>
      </c>
      <c r="F14" s="85"/>
      <c r="G14" s="16"/>
    </row>
    <row r="15" spans="1:8" s="11" customFormat="1" x14ac:dyDescent="0.35">
      <c r="B15" s="12">
        <v>261</v>
      </c>
      <c r="C15" s="12">
        <v>1114</v>
      </c>
      <c r="D15" s="73">
        <f t="shared" ref="D15:D43" si="0">C15-B15</f>
        <v>853</v>
      </c>
      <c r="E15" s="81" t="s">
        <v>93</v>
      </c>
      <c r="F15" s="82"/>
    </row>
    <row r="16" spans="1:8" s="11" customFormat="1" x14ac:dyDescent="0.35">
      <c r="B16" s="12">
        <v>548</v>
      </c>
      <c r="C16" s="12">
        <v>236</v>
      </c>
      <c r="D16" s="73">
        <f t="shared" si="0"/>
        <v>-312</v>
      </c>
      <c r="E16" s="81" t="s">
        <v>94</v>
      </c>
      <c r="F16" s="82"/>
    </row>
    <row r="17" spans="2:6" s="11" customFormat="1" x14ac:dyDescent="0.35">
      <c r="B17" s="12">
        <v>218</v>
      </c>
      <c r="C17" s="12">
        <v>388</v>
      </c>
      <c r="D17" s="73">
        <f t="shared" si="0"/>
        <v>170</v>
      </c>
      <c r="E17" s="81" t="s">
        <v>95</v>
      </c>
      <c r="F17" s="82"/>
    </row>
    <row r="18" spans="2:6" s="11" customFormat="1" x14ac:dyDescent="0.35">
      <c r="B18" s="12">
        <v>705</v>
      </c>
      <c r="C18" s="12">
        <v>60</v>
      </c>
      <c r="D18" s="73">
        <f t="shared" si="0"/>
        <v>-645</v>
      </c>
      <c r="E18" s="81" t="s">
        <v>72</v>
      </c>
      <c r="F18" s="82"/>
    </row>
    <row r="19" spans="2:6" s="11" customFormat="1" x14ac:dyDescent="0.35">
      <c r="B19" s="12">
        <v>-213</v>
      </c>
      <c r="C19" s="12">
        <v>1204</v>
      </c>
      <c r="D19" s="73">
        <f t="shared" si="0"/>
        <v>1417</v>
      </c>
      <c r="E19" s="81" t="s">
        <v>73</v>
      </c>
      <c r="F19" s="82"/>
    </row>
    <row r="20" spans="2:6" s="11" customFormat="1" x14ac:dyDescent="0.35">
      <c r="B20" s="12">
        <v>398</v>
      </c>
      <c r="C20" s="12">
        <v>98</v>
      </c>
      <c r="D20" s="73">
        <f t="shared" si="0"/>
        <v>-300</v>
      </c>
      <c r="E20" s="81" t="s">
        <v>74</v>
      </c>
      <c r="F20" s="82"/>
    </row>
    <row r="21" spans="2:6" s="11" customFormat="1" x14ac:dyDescent="0.35">
      <c r="B21" s="12">
        <v>377</v>
      </c>
      <c r="C21" s="12">
        <v>700</v>
      </c>
      <c r="D21" s="73">
        <f t="shared" si="0"/>
        <v>323</v>
      </c>
      <c r="E21" s="81" t="s">
        <v>75</v>
      </c>
      <c r="F21" s="82"/>
    </row>
    <row r="22" spans="2:6" s="11" customFormat="1" x14ac:dyDescent="0.35">
      <c r="B22" s="12">
        <v>205</v>
      </c>
      <c r="C22" s="12">
        <v>787</v>
      </c>
      <c r="D22" s="73">
        <f t="shared" si="0"/>
        <v>582</v>
      </c>
      <c r="E22" s="81" t="s">
        <v>76</v>
      </c>
      <c r="F22" s="82"/>
    </row>
    <row r="23" spans="2:6" s="11" customFormat="1" x14ac:dyDescent="0.35">
      <c r="B23" s="12">
        <v>856</v>
      </c>
      <c r="C23" s="12">
        <v>1219</v>
      </c>
      <c r="D23" s="73">
        <f t="shared" si="0"/>
        <v>363</v>
      </c>
      <c r="E23" s="81" t="s">
        <v>77</v>
      </c>
      <c r="F23" s="82"/>
    </row>
    <row r="24" spans="2:6" s="11" customFormat="1" x14ac:dyDescent="0.35">
      <c r="B24" s="12">
        <v>698</v>
      </c>
      <c r="C24" s="12">
        <v>820</v>
      </c>
      <c r="D24" s="73">
        <f t="shared" si="0"/>
        <v>122</v>
      </c>
      <c r="E24" s="81" t="s">
        <v>78</v>
      </c>
      <c r="F24" s="82"/>
    </row>
    <row r="25" spans="2:6" s="11" customFormat="1" x14ac:dyDescent="0.35">
      <c r="B25" s="12">
        <v>855</v>
      </c>
      <c r="C25" s="12">
        <v>1507</v>
      </c>
      <c r="D25" s="73">
        <f t="shared" si="0"/>
        <v>652</v>
      </c>
      <c r="E25" s="81" t="s">
        <v>79</v>
      </c>
      <c r="F25" s="82"/>
    </row>
    <row r="26" spans="2:6" s="11" customFormat="1" x14ac:dyDescent="0.35">
      <c r="B26" s="12">
        <v>117</v>
      </c>
      <c r="C26" s="12">
        <v>0</v>
      </c>
      <c r="D26" s="73">
        <f t="shared" si="0"/>
        <v>-117</v>
      </c>
      <c r="E26" s="77" t="s">
        <v>96</v>
      </c>
      <c r="F26" s="78"/>
    </row>
    <row r="27" spans="2:6" s="11" customFormat="1" x14ac:dyDescent="0.35">
      <c r="B27" s="12">
        <v>7639</v>
      </c>
      <c r="C27" s="12">
        <v>138</v>
      </c>
      <c r="D27" s="73">
        <f t="shared" si="0"/>
        <v>-7501</v>
      </c>
      <c r="E27" s="77" t="s">
        <v>110</v>
      </c>
      <c r="F27" s="78"/>
    </row>
    <row r="28" spans="2:6" s="11" customFormat="1" x14ac:dyDescent="0.35">
      <c r="B28" s="12">
        <v>38</v>
      </c>
      <c r="C28" s="12">
        <v>0</v>
      </c>
      <c r="D28" s="73">
        <f t="shared" si="0"/>
        <v>-38</v>
      </c>
      <c r="E28" s="81" t="s">
        <v>80</v>
      </c>
      <c r="F28" s="82"/>
    </row>
    <row r="29" spans="2:6" s="11" customFormat="1" x14ac:dyDescent="0.35">
      <c r="B29" s="12">
        <v>3000</v>
      </c>
      <c r="C29" s="12">
        <v>2750</v>
      </c>
      <c r="D29" s="73">
        <f t="shared" si="0"/>
        <v>-250</v>
      </c>
      <c r="E29" s="77" t="s">
        <v>97</v>
      </c>
      <c r="F29" s="78"/>
    </row>
    <row r="30" spans="2:6" s="11" customFormat="1" x14ac:dyDescent="0.35">
      <c r="B30" s="12">
        <v>3715</v>
      </c>
      <c r="C30" s="12">
        <v>5279</v>
      </c>
      <c r="D30" s="73">
        <f t="shared" si="0"/>
        <v>1564</v>
      </c>
      <c r="E30" s="77" t="s">
        <v>81</v>
      </c>
      <c r="F30" s="78"/>
    </row>
    <row r="31" spans="2:6" s="11" customFormat="1" x14ac:dyDescent="0.35">
      <c r="B31" s="12">
        <v>1190</v>
      </c>
      <c r="C31" s="12">
        <v>1234</v>
      </c>
      <c r="D31" s="73">
        <f t="shared" si="0"/>
        <v>44</v>
      </c>
      <c r="E31" s="77" t="s">
        <v>82</v>
      </c>
      <c r="F31" s="78"/>
    </row>
    <row r="32" spans="2:6" s="11" customFormat="1" x14ac:dyDescent="0.35">
      <c r="B32" s="12">
        <v>4700</v>
      </c>
      <c r="C32" s="12">
        <v>1590</v>
      </c>
      <c r="D32" s="73">
        <f t="shared" si="0"/>
        <v>-3110</v>
      </c>
      <c r="E32" s="77" t="s">
        <v>98</v>
      </c>
      <c r="F32" s="78"/>
    </row>
    <row r="33" spans="1:8" s="11" customFormat="1" x14ac:dyDescent="0.35">
      <c r="B33" s="12">
        <v>8280</v>
      </c>
      <c r="C33" s="12">
        <v>3200</v>
      </c>
      <c r="D33" s="73">
        <f t="shared" si="0"/>
        <v>-5080</v>
      </c>
      <c r="E33" s="77" t="s">
        <v>99</v>
      </c>
      <c r="F33" s="78"/>
    </row>
    <row r="34" spans="1:8" s="11" customFormat="1" x14ac:dyDescent="0.35">
      <c r="B34" s="12">
        <v>628</v>
      </c>
      <c r="C34" s="12">
        <v>586</v>
      </c>
      <c r="D34" s="73">
        <f t="shared" si="0"/>
        <v>-42</v>
      </c>
      <c r="E34" s="81" t="s">
        <v>100</v>
      </c>
      <c r="F34" s="82"/>
    </row>
    <row r="35" spans="1:8" s="11" customFormat="1" x14ac:dyDescent="0.35">
      <c r="B35" s="12">
        <v>5255</v>
      </c>
      <c r="C35" s="12">
        <v>3881</v>
      </c>
      <c r="D35" s="73">
        <f t="shared" si="0"/>
        <v>-1374</v>
      </c>
      <c r="E35" s="77" t="s">
        <v>101</v>
      </c>
      <c r="F35" s="78"/>
    </row>
    <row r="36" spans="1:8" s="11" customFormat="1" x14ac:dyDescent="0.35">
      <c r="B36" s="12">
        <v>0</v>
      </c>
      <c r="C36" s="12">
        <v>1200</v>
      </c>
      <c r="D36" s="73">
        <f t="shared" si="0"/>
        <v>1200</v>
      </c>
      <c r="E36" s="77" t="s">
        <v>102</v>
      </c>
      <c r="F36" s="78"/>
    </row>
    <row r="37" spans="1:8" s="11" customFormat="1" x14ac:dyDescent="0.35">
      <c r="B37" s="12">
        <v>399</v>
      </c>
      <c r="C37" s="12">
        <v>374</v>
      </c>
      <c r="D37" s="73">
        <f t="shared" si="0"/>
        <v>-25</v>
      </c>
      <c r="E37" s="77" t="s">
        <v>103</v>
      </c>
      <c r="F37" s="78"/>
    </row>
    <row r="38" spans="1:8" s="11" customFormat="1" x14ac:dyDescent="0.35">
      <c r="B38" s="12">
        <v>16032</v>
      </c>
      <c r="C38" s="12">
        <v>21665</v>
      </c>
      <c r="D38" s="73">
        <f t="shared" si="0"/>
        <v>5633</v>
      </c>
      <c r="E38" s="77" t="s">
        <v>104</v>
      </c>
      <c r="F38" s="78"/>
    </row>
    <row r="39" spans="1:8" s="11" customFormat="1" x14ac:dyDescent="0.35">
      <c r="B39" s="12">
        <v>0</v>
      </c>
      <c r="C39" s="12">
        <v>420</v>
      </c>
      <c r="D39" s="73">
        <f t="shared" si="0"/>
        <v>420</v>
      </c>
      <c r="E39" s="77" t="s">
        <v>105</v>
      </c>
      <c r="F39" s="78"/>
    </row>
    <row r="40" spans="1:8" s="11" customFormat="1" x14ac:dyDescent="0.35">
      <c r="B40" s="12">
        <v>273</v>
      </c>
      <c r="C40" s="12">
        <v>0</v>
      </c>
      <c r="D40" s="73">
        <f t="shared" si="0"/>
        <v>-273</v>
      </c>
      <c r="E40" s="77" t="s">
        <v>106</v>
      </c>
      <c r="F40" s="78"/>
    </row>
    <row r="41" spans="1:8" s="11" customFormat="1" x14ac:dyDescent="0.35">
      <c r="B41" s="12">
        <v>12</v>
      </c>
      <c r="C41" s="12">
        <v>100</v>
      </c>
      <c r="D41" s="73">
        <f t="shared" si="0"/>
        <v>88</v>
      </c>
      <c r="E41" s="77" t="s">
        <v>107</v>
      </c>
      <c r="F41" s="78"/>
    </row>
    <row r="42" spans="1:8" s="11" customFormat="1" x14ac:dyDescent="0.35">
      <c r="B42" s="12">
        <v>4969</v>
      </c>
      <c r="C42" s="12">
        <v>0</v>
      </c>
      <c r="D42" s="73">
        <f t="shared" si="0"/>
        <v>-4969</v>
      </c>
      <c r="E42" s="77" t="s">
        <v>108</v>
      </c>
      <c r="F42" s="78"/>
    </row>
    <row r="43" spans="1:8" s="11" customFormat="1" x14ac:dyDescent="0.35">
      <c r="B43" s="12">
        <v>0</v>
      </c>
      <c r="C43" s="12">
        <v>132</v>
      </c>
      <c r="D43" s="73">
        <f t="shared" si="0"/>
        <v>132</v>
      </c>
      <c r="E43" s="81" t="s">
        <v>109</v>
      </c>
      <c r="F43" s="82"/>
    </row>
    <row r="44" spans="1:8" x14ac:dyDescent="0.35">
      <c r="A44" s="9" t="s">
        <v>37</v>
      </c>
      <c r="B44" s="10">
        <f>SUM(B14:B43)</f>
        <v>69569</v>
      </c>
      <c r="C44" s="10">
        <f>SUM(C14:C43)</f>
        <v>56543</v>
      </c>
      <c r="D44" s="74">
        <f>SUM(D14:D43)</f>
        <v>-13026</v>
      </c>
      <c r="E44" s="83"/>
      <c r="F44" s="82"/>
      <c r="G44" s="7"/>
    </row>
    <row r="45" spans="1:8" x14ac:dyDescent="0.35">
      <c r="H45" s="2"/>
    </row>
    <row r="46" spans="1:8" x14ac:dyDescent="0.35">
      <c r="F46" s="7"/>
    </row>
    <row r="47" spans="1:8" x14ac:dyDescent="0.35">
      <c r="A47" s="14" t="s">
        <v>38</v>
      </c>
    </row>
  </sheetData>
  <mergeCells count="18">
    <mergeCell ref="E44:F44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G13:H13"/>
    <mergeCell ref="E25:F25"/>
    <mergeCell ref="E28:F28"/>
    <mergeCell ref="E34:F34"/>
    <mergeCell ref="E43:F43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workbookViewId="0">
      <selection activeCell="E6" sqref="E6"/>
    </sheetView>
  </sheetViews>
  <sheetFormatPr defaultColWidth="9.1796875" defaultRowHeight="14.5" x14ac:dyDescent="0.35"/>
  <cols>
    <col min="1" max="1" width="6.81640625" style="58" bestFit="1" customWidth="1"/>
    <col min="2" max="2" width="11.26953125" style="58" customWidth="1"/>
    <col min="3" max="3" width="10.7265625" style="58" customWidth="1"/>
    <col min="4" max="4" width="10.453125" style="58" bestFit="1" customWidth="1"/>
    <col min="5" max="5" width="9.81640625" style="58" customWidth="1"/>
    <col min="6" max="6" width="12.54296875" style="58" customWidth="1"/>
    <col min="7" max="16384" width="9.1796875" style="58"/>
  </cols>
  <sheetData>
    <row r="1" spans="2:7" x14ac:dyDescent="0.35">
      <c r="B1" s="63" t="s">
        <v>48</v>
      </c>
    </row>
    <row r="3" spans="2:7" x14ac:dyDescent="0.35">
      <c r="B3" s="59"/>
    </row>
    <row r="4" spans="2:7" x14ac:dyDescent="0.35">
      <c r="B4" s="58" t="s">
        <v>49</v>
      </c>
      <c r="C4" s="64">
        <f>'Accounting Statement'!D13</f>
        <v>92477.569999999978</v>
      </c>
      <c r="D4" s="58" t="s">
        <v>50</v>
      </c>
      <c r="E4" s="64">
        <f>'Accounting Statement'!D8</f>
        <v>58000</v>
      </c>
    </row>
    <row r="6" spans="2:7" x14ac:dyDescent="0.35">
      <c r="D6" s="65"/>
    </row>
    <row r="7" spans="2:7" x14ac:dyDescent="0.35">
      <c r="E7" s="66"/>
    </row>
    <row r="8" spans="2:7" x14ac:dyDescent="0.35">
      <c r="E8" s="59" t="s">
        <v>51</v>
      </c>
      <c r="F8" s="59" t="s">
        <v>51</v>
      </c>
      <c r="G8" s="59" t="s">
        <v>51</v>
      </c>
    </row>
    <row r="9" spans="2:7" x14ac:dyDescent="0.35">
      <c r="B9" s="59" t="s">
        <v>52</v>
      </c>
    </row>
    <row r="10" spans="2:7" x14ac:dyDescent="0.35">
      <c r="C10" s="60" t="s">
        <v>53</v>
      </c>
      <c r="E10" s="60"/>
    </row>
    <row r="11" spans="2:7" x14ac:dyDescent="0.35">
      <c r="C11" s="60" t="s">
        <v>54</v>
      </c>
      <c r="E11" s="60"/>
    </row>
    <row r="12" spans="2:7" x14ac:dyDescent="0.35">
      <c r="C12" s="60" t="s">
        <v>55</v>
      </c>
      <c r="E12" s="60"/>
    </row>
    <row r="13" spans="2:7" x14ac:dyDescent="0.35">
      <c r="C13" s="60" t="s">
        <v>56</v>
      </c>
      <c r="E13" s="60"/>
    </row>
    <row r="14" spans="2:7" x14ac:dyDescent="0.35">
      <c r="C14" s="60" t="s">
        <v>57</v>
      </c>
      <c r="E14" s="60"/>
    </row>
    <row r="15" spans="2:7" x14ac:dyDescent="0.35">
      <c r="C15" s="60" t="s">
        <v>58</v>
      </c>
      <c r="E15" s="60"/>
    </row>
    <row r="16" spans="2:7" x14ac:dyDescent="0.35">
      <c r="C16" s="60" t="s">
        <v>59</v>
      </c>
      <c r="E16" s="60"/>
    </row>
    <row r="17" spans="2:7" x14ac:dyDescent="0.35">
      <c r="F17" s="61">
        <f>SUM(E10:E16)</f>
        <v>0</v>
      </c>
    </row>
    <row r="19" spans="2:7" x14ac:dyDescent="0.35">
      <c r="B19" s="59" t="s">
        <v>60</v>
      </c>
      <c r="E19" s="60"/>
    </row>
    <row r="20" spans="2:7" x14ac:dyDescent="0.35">
      <c r="F20" s="61">
        <f>E19</f>
        <v>0</v>
      </c>
    </row>
    <row r="21" spans="2:7" ht="15" thickBot="1" x14ac:dyDescent="0.4">
      <c r="B21" s="59" t="s">
        <v>61</v>
      </c>
      <c r="G21" s="62">
        <f>F17+F20</f>
        <v>0</v>
      </c>
    </row>
    <row r="22" spans="2:7" ht="15" thickTop="1" x14ac:dyDescent="0.35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topLeftCell="A6" workbookViewId="0">
      <selection activeCell="B38" sqref="B38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  <col min="7" max="7" width="22" bestFit="1" customWidth="1"/>
    <col min="8" max="8" width="13.7265625" customWidth="1"/>
  </cols>
  <sheetData>
    <row r="1" spans="1:8" x14ac:dyDescent="0.35">
      <c r="B1" s="15" t="s">
        <v>62</v>
      </c>
    </row>
    <row r="3" spans="1:8" x14ac:dyDescent="0.35">
      <c r="B3" s="8"/>
    </row>
    <row r="4" spans="1:8" x14ac:dyDescent="0.35">
      <c r="B4">
        <v>2025</v>
      </c>
      <c r="C4" s="35">
        <f>'Accounting Statement'!C16</f>
        <v>0</v>
      </c>
      <c r="D4">
        <v>2026</v>
      </c>
      <c r="E4" s="35">
        <f>'Accounting Statement'!D16</f>
        <v>0</v>
      </c>
    </row>
    <row r="6" spans="1:8" x14ac:dyDescent="0.35">
      <c r="D6" t="s">
        <v>31</v>
      </c>
      <c r="E6" s="1">
        <f>E4-C4</f>
        <v>0</v>
      </c>
    </row>
    <row r="7" spans="1:8" x14ac:dyDescent="0.35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35">
      <c r="B9" s="8" t="s">
        <v>33</v>
      </c>
    </row>
    <row r="10" spans="1:8" x14ac:dyDescent="0.35">
      <c r="B10" s="19" t="s">
        <v>63</v>
      </c>
    </row>
    <row r="11" spans="1:8" x14ac:dyDescent="0.35">
      <c r="B11" s="18" t="s">
        <v>64</v>
      </c>
    </row>
    <row r="12" spans="1:8" s="3" customFormat="1" ht="26.25" customHeight="1" x14ac:dyDescent="0.35">
      <c r="B12" s="4" t="s">
        <v>34</v>
      </c>
      <c r="C12" s="4" t="s">
        <v>35</v>
      </c>
      <c r="D12" s="5" t="s">
        <v>31</v>
      </c>
      <c r="E12" s="79" t="s">
        <v>36</v>
      </c>
      <c r="F12" s="80"/>
      <c r="G12" s="71" t="s">
        <v>65</v>
      </c>
      <c r="H12" s="72" t="s">
        <v>66</v>
      </c>
    </row>
    <row r="13" spans="1:8" s="17" customFormat="1" x14ac:dyDescent="0.35">
      <c r="A13" s="16"/>
      <c r="B13" s="13"/>
      <c r="C13" s="13"/>
      <c r="D13" s="13">
        <f>C13-B13</f>
        <v>0</v>
      </c>
      <c r="E13" s="84"/>
      <c r="F13" s="85"/>
      <c r="G13" s="16"/>
    </row>
    <row r="14" spans="1:8" s="11" customFormat="1" x14ac:dyDescent="0.35">
      <c r="B14" s="12"/>
      <c r="C14" s="12"/>
      <c r="D14" s="13">
        <f t="shared" ref="D14:D27" si="0">C14-B14</f>
        <v>0</v>
      </c>
      <c r="E14" s="81"/>
      <c r="F14" s="82"/>
    </row>
    <row r="15" spans="1:8" s="11" customFormat="1" x14ac:dyDescent="0.35">
      <c r="B15" s="12"/>
      <c r="C15" s="12"/>
      <c r="D15" s="13">
        <f t="shared" si="0"/>
        <v>0</v>
      </c>
      <c r="E15" s="81"/>
      <c r="F15" s="82"/>
    </row>
    <row r="16" spans="1:8" s="11" customFormat="1" x14ac:dyDescent="0.35">
      <c r="B16" s="12"/>
      <c r="C16" s="12"/>
      <c r="D16" s="13">
        <f t="shared" si="0"/>
        <v>0</v>
      </c>
      <c r="E16" s="81"/>
      <c r="F16" s="82"/>
    </row>
    <row r="17" spans="1:12" s="11" customFormat="1" x14ac:dyDescent="0.35">
      <c r="B17" s="12"/>
      <c r="C17" s="12"/>
      <c r="D17" s="13">
        <f t="shared" si="0"/>
        <v>0</v>
      </c>
      <c r="E17" s="81"/>
      <c r="F17" s="82"/>
    </row>
    <row r="18" spans="1:12" s="11" customFormat="1" x14ac:dyDescent="0.35">
      <c r="B18" s="12"/>
      <c r="C18" s="12"/>
      <c r="D18" s="13">
        <f t="shared" si="0"/>
        <v>0</v>
      </c>
      <c r="E18" s="81"/>
      <c r="F18" s="82"/>
      <c r="L18" s="20"/>
    </row>
    <row r="19" spans="1:12" s="11" customFormat="1" x14ac:dyDescent="0.35">
      <c r="B19" s="12"/>
      <c r="C19" s="12"/>
      <c r="D19" s="13">
        <f t="shared" si="0"/>
        <v>0</v>
      </c>
      <c r="E19" s="81"/>
      <c r="F19" s="82"/>
    </row>
    <row r="20" spans="1:12" s="11" customFormat="1" x14ac:dyDescent="0.35">
      <c r="B20" s="12"/>
      <c r="C20" s="12"/>
      <c r="D20" s="13">
        <f t="shared" si="0"/>
        <v>0</v>
      </c>
      <c r="E20" s="81"/>
      <c r="F20" s="82"/>
    </row>
    <row r="21" spans="1:12" s="11" customFormat="1" x14ac:dyDescent="0.35">
      <c r="B21" s="12"/>
      <c r="C21" s="12"/>
      <c r="D21" s="13">
        <f t="shared" si="0"/>
        <v>0</v>
      </c>
      <c r="E21" s="81"/>
      <c r="F21" s="82"/>
    </row>
    <row r="22" spans="1:12" s="11" customFormat="1" x14ac:dyDescent="0.35">
      <c r="B22" s="12"/>
      <c r="C22" s="12"/>
      <c r="D22" s="13">
        <f t="shared" si="0"/>
        <v>0</v>
      </c>
      <c r="E22" s="81"/>
      <c r="F22" s="82"/>
    </row>
    <row r="23" spans="1:12" s="11" customFormat="1" x14ac:dyDescent="0.35">
      <c r="B23" s="12"/>
      <c r="C23" s="12"/>
      <c r="D23" s="13">
        <f t="shared" si="0"/>
        <v>0</v>
      </c>
      <c r="E23" s="81"/>
      <c r="F23" s="82"/>
    </row>
    <row r="24" spans="1:12" s="11" customFormat="1" x14ac:dyDescent="0.35">
      <c r="B24" s="12"/>
      <c r="C24" s="12"/>
      <c r="D24" s="13">
        <f t="shared" si="0"/>
        <v>0</v>
      </c>
      <c r="E24" s="81"/>
      <c r="F24" s="82"/>
    </row>
    <row r="25" spans="1:12" s="11" customFormat="1" x14ac:dyDescent="0.35">
      <c r="B25" s="12"/>
      <c r="C25" s="12"/>
      <c r="D25" s="13">
        <f t="shared" si="0"/>
        <v>0</v>
      </c>
      <c r="E25" s="81"/>
      <c r="F25" s="82"/>
    </row>
    <row r="26" spans="1:12" s="11" customFormat="1" x14ac:dyDescent="0.35">
      <c r="B26" s="12"/>
      <c r="C26" s="12"/>
      <c r="D26" s="13">
        <f t="shared" si="0"/>
        <v>0</v>
      </c>
      <c r="E26" s="81"/>
      <c r="F26" s="82"/>
    </row>
    <row r="27" spans="1:12" s="11" customFormat="1" x14ac:dyDescent="0.35">
      <c r="B27" s="12"/>
      <c r="C27" s="12"/>
      <c r="D27" s="13">
        <f t="shared" si="0"/>
        <v>0</v>
      </c>
      <c r="E27" s="81"/>
      <c r="F27" s="82"/>
    </row>
    <row r="28" spans="1:12" x14ac:dyDescent="0.35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3"/>
      <c r="F28" s="82"/>
      <c r="G28" s="7"/>
    </row>
    <row r="29" spans="1:12" x14ac:dyDescent="0.35">
      <c r="H29" s="2"/>
    </row>
    <row r="30" spans="1:12" x14ac:dyDescent="0.35">
      <c r="A30" s="14" t="s">
        <v>38</v>
      </c>
      <c r="F30" s="7"/>
    </row>
    <row r="32" spans="1:12" x14ac:dyDescent="0.35">
      <c r="B32" s="18" t="s">
        <v>67</v>
      </c>
    </row>
    <row r="33" spans="1:8" x14ac:dyDescent="0.35">
      <c r="B33" t="s">
        <v>68</v>
      </c>
    </row>
    <row r="34" spans="1:8" x14ac:dyDescent="0.35">
      <c r="B34">
        <v>2025</v>
      </c>
      <c r="C34" s="35">
        <f>'Accounting Statement'!C45</f>
        <v>0</v>
      </c>
      <c r="D34">
        <v>2026</v>
      </c>
      <c r="E34" s="35">
        <f>'Accounting Statement'!D45</f>
        <v>0</v>
      </c>
    </row>
    <row r="36" spans="1:8" ht="29" x14ac:dyDescent="0.35">
      <c r="A36" s="3"/>
      <c r="B36" s="4" t="s">
        <v>34</v>
      </c>
      <c r="C36" s="4" t="s">
        <v>35</v>
      </c>
      <c r="D36" s="5" t="s">
        <v>31</v>
      </c>
      <c r="E36" s="79" t="s">
        <v>36</v>
      </c>
      <c r="F36" s="80"/>
      <c r="G36" s="71" t="s">
        <v>65</v>
      </c>
      <c r="H36" s="72" t="s">
        <v>66</v>
      </c>
    </row>
    <row r="37" spans="1:8" x14ac:dyDescent="0.35">
      <c r="A37" s="16"/>
      <c r="B37" s="13"/>
      <c r="C37" s="13"/>
      <c r="D37" s="13">
        <f>C37-B37</f>
        <v>0</v>
      </c>
      <c r="E37" s="84"/>
      <c r="F37" s="85"/>
      <c r="G37" s="16"/>
      <c r="H37" s="17"/>
    </row>
    <row r="38" spans="1:8" x14ac:dyDescent="0.35">
      <c r="A38" s="11"/>
      <c r="B38" s="12"/>
      <c r="C38" s="12"/>
      <c r="D38" s="13">
        <f t="shared" ref="D38:D39" si="1">C38-B38</f>
        <v>0</v>
      </c>
      <c r="E38" s="81"/>
      <c r="F38" s="82"/>
      <c r="G38" s="11"/>
      <c r="H38" s="11"/>
    </row>
    <row r="39" spans="1:8" x14ac:dyDescent="0.35">
      <c r="A39" s="11"/>
      <c r="B39" s="12"/>
      <c r="C39" s="12"/>
      <c r="D39" s="13">
        <f t="shared" si="1"/>
        <v>0</v>
      </c>
      <c r="E39" s="81"/>
      <c r="F39" s="82"/>
      <c r="G39" s="11"/>
      <c r="H39" s="11"/>
    </row>
    <row r="40" spans="1:8" x14ac:dyDescent="0.35">
      <c r="A40" s="9" t="s">
        <v>37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3"/>
      <c r="F40" s="82"/>
      <c r="G40" s="7"/>
    </row>
  </sheetData>
  <mergeCells count="22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  <mergeCell ref="E40:F40"/>
    <mergeCell ref="E39:F39"/>
    <mergeCell ref="E36:F36"/>
    <mergeCell ref="E37:F37"/>
    <mergeCell ref="E38:F3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B5" sqref="B5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1:7" x14ac:dyDescent="0.35">
      <c r="B1" s="15" t="s">
        <v>69</v>
      </c>
    </row>
    <row r="3" spans="1:7" x14ac:dyDescent="0.35">
      <c r="B3" s="8"/>
    </row>
    <row r="4" spans="1:7" x14ac:dyDescent="0.35">
      <c r="B4">
        <v>2025</v>
      </c>
      <c r="C4" s="35">
        <f>'Accounting Statement'!C17</f>
        <v>0</v>
      </c>
      <c r="D4">
        <v>2026</v>
      </c>
      <c r="E4" s="35">
        <f>'Accounting Statement'!D17</f>
        <v>0</v>
      </c>
    </row>
    <row r="6" spans="1:7" x14ac:dyDescent="0.35">
      <c r="D6" t="s">
        <v>31</v>
      </c>
      <c r="E6" s="1">
        <f>F4-C4</f>
        <v>0</v>
      </c>
    </row>
    <row r="7" spans="1:7" x14ac:dyDescent="0.35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35">
      <c r="B9" s="8" t="s">
        <v>33</v>
      </c>
    </row>
    <row r="10" spans="1:7" x14ac:dyDescent="0.35">
      <c r="B10" s="18" t="s">
        <v>70</v>
      </c>
    </row>
    <row r="11" spans="1:7" s="3" customFormat="1" ht="26.5" x14ac:dyDescent="0.35">
      <c r="B11" s="4" t="s">
        <v>34</v>
      </c>
      <c r="C11" s="4" t="s">
        <v>35</v>
      </c>
      <c r="D11" s="5" t="s">
        <v>31</v>
      </c>
      <c r="E11" s="79" t="s">
        <v>36</v>
      </c>
      <c r="F11" s="80"/>
    </row>
    <row r="12" spans="1:7" s="17" customFormat="1" x14ac:dyDescent="0.35">
      <c r="A12" s="16"/>
      <c r="B12" s="13"/>
      <c r="C12" s="13"/>
      <c r="D12" s="13">
        <f>C12-B12</f>
        <v>0</v>
      </c>
      <c r="E12" s="84"/>
      <c r="F12" s="85"/>
      <c r="G12" s="16"/>
    </row>
    <row r="13" spans="1:7" s="11" customFormat="1" x14ac:dyDescent="0.35">
      <c r="B13" s="12"/>
      <c r="C13" s="12"/>
      <c r="D13" s="13">
        <f t="shared" ref="D13:D18" si="0">C13-B13</f>
        <v>0</v>
      </c>
      <c r="E13" s="81"/>
      <c r="F13" s="82"/>
    </row>
    <row r="14" spans="1:7" s="11" customFormat="1" x14ac:dyDescent="0.35">
      <c r="B14" s="12"/>
      <c r="C14" s="12"/>
      <c r="D14" s="13">
        <f t="shared" si="0"/>
        <v>0</v>
      </c>
      <c r="E14" s="81"/>
      <c r="F14" s="82"/>
    </row>
    <row r="15" spans="1:7" s="11" customFormat="1" x14ac:dyDescent="0.35">
      <c r="B15" s="12"/>
      <c r="C15" s="12"/>
      <c r="D15" s="13">
        <f t="shared" si="0"/>
        <v>0</v>
      </c>
      <c r="E15" s="81"/>
      <c r="F15" s="82"/>
    </row>
    <row r="16" spans="1:7" s="11" customFormat="1" x14ac:dyDescent="0.35">
      <c r="B16" s="12"/>
      <c r="C16" s="12"/>
      <c r="D16" s="13">
        <f t="shared" si="0"/>
        <v>0</v>
      </c>
      <c r="E16" s="81"/>
      <c r="F16" s="82"/>
    </row>
    <row r="17" spans="1:8" s="11" customFormat="1" x14ac:dyDescent="0.35">
      <c r="B17" s="12"/>
      <c r="C17" s="12"/>
      <c r="D17" s="13">
        <f t="shared" si="0"/>
        <v>0</v>
      </c>
      <c r="E17" s="81"/>
      <c r="F17" s="82"/>
    </row>
    <row r="18" spans="1:8" s="11" customFormat="1" x14ac:dyDescent="0.35">
      <c r="B18" s="12"/>
      <c r="C18" s="12"/>
      <c r="D18" s="13">
        <f t="shared" si="0"/>
        <v>0</v>
      </c>
      <c r="E18" s="81"/>
      <c r="F18" s="82"/>
    </row>
    <row r="19" spans="1:8" x14ac:dyDescent="0.35">
      <c r="A19" s="9" t="s">
        <v>37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3"/>
      <c r="F19" s="82"/>
      <c r="G19" s="7"/>
    </row>
    <row r="20" spans="1:8" x14ac:dyDescent="0.35">
      <c r="H20" s="2"/>
    </row>
    <row r="21" spans="1:8" x14ac:dyDescent="0.35">
      <c r="F21" s="7"/>
    </row>
    <row r="22" spans="1:8" x14ac:dyDescent="0.35">
      <c r="A22" s="14" t="s">
        <v>38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2.xml><?xml version="1.0" encoding="utf-8"?>
<TemplafyFormConfiguration><![CDATA[{"formFields":[],"formDataEntries":[]}]]></TemplafyFormConfiguration>
</file>

<file path=customXml/item3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2E45BF-1979-4772-91CA-25B57A9F0992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2.xml><?xml version="1.0" encoding="utf-8"?>
<ds:datastoreItem xmlns:ds="http://schemas.openxmlformats.org/officeDocument/2006/customXml" ds:itemID="{460E185F-155A-4A0D-81DB-4F839B431F71}">
  <ds:schemaRefs/>
</ds:datastoreItem>
</file>

<file path=customXml/itemProps3.xml><?xml version="1.0" encoding="utf-8"?>
<ds:datastoreItem xmlns:ds="http://schemas.openxmlformats.org/officeDocument/2006/customXml" ds:itemID="{3F1AD0D3-C2B2-41A7-8D84-5B653192951F}">
  <ds:schemaRefs/>
</ds:datastoreItem>
</file>

<file path=customXml/itemProps4.xml><?xml version="1.0" encoding="utf-8"?>
<ds:datastoreItem xmlns:ds="http://schemas.openxmlformats.org/officeDocument/2006/customXml" ds:itemID="{84496519-62B0-4F02-A8E8-83B8AE82A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DEC4ECC-74D1-4879-B641-E330CD1A33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Paterson</dc:creator>
  <cp:keywords/>
  <dc:description/>
  <cp:lastModifiedBy>Jess Hudson</cp:lastModifiedBy>
  <cp:revision/>
  <dcterms:created xsi:type="dcterms:W3CDTF">2023-03-10T09:35:56Z</dcterms:created>
  <dcterms:modified xsi:type="dcterms:W3CDTF">2026-06-16T11:16:09Z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  <property fmtid="{D5CDD505-2E9C-101B-9397-08002B2CF9AE}" pid="7" name="ContentTypeId">
    <vt:lpwstr>0x010100D44B69AEA72FF14BBE7906383FEED87E</vt:lpwstr>
  </property>
  <property fmtid="{D5CDD505-2E9C-101B-9397-08002B2CF9AE}" pid="8" name="MediaServiceImageTags">
    <vt:lpwstr/>
  </property>
</Properties>
</file>