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85bac7fe63760c1/Documents/NWPC/Year End 2025-2026/"/>
    </mc:Choice>
  </mc:AlternateContent>
  <xr:revisionPtr revIDLastSave="2" documentId="8_{D2C57E1A-A2A8-47AF-A0A0-8A94C78DFEFC}" xr6:coauthVersionLast="47" xr6:coauthVersionMax="47" xr10:uidLastSave="{37AD8F6D-B886-4A08-8914-491F467D7796}"/>
  <bookViews>
    <workbookView xWindow="30630" yWindow="1830" windowWidth="21600" windowHeight="11235" tabRatio="780" xr2:uid="{00000000-000D-0000-FFFF-FFFF00000000}"/>
  </bookViews>
  <sheets>
    <sheet name="FRONT SHEET Mar 2026 " sheetId="13" r:id="rId1"/>
    <sheet name="NEW VILLAGE HALL (2)" sheetId="8" r:id="rId2"/>
    <sheet name="VILLAGE GREEN (3)" sheetId="9" r:id="rId3"/>
    <sheet name="PLAYING FIELDS (4)" sheetId="10" r:id="rId4"/>
    <sheet name="COMMUNITY ASSETS (5)" sheetId="11" r:id="rId5"/>
    <sheet name="EQUIPMENT (6)" sheetId="12" r:id="rId6"/>
    <sheet name="OLD SHEET ASSET REGISTER" sheetId="2" r:id="rId7"/>
    <sheet name="OLD SHEET NEW VILLAGE HALL" sheetId="3" r:id="rId8"/>
  </sheets>
  <definedNames>
    <definedName name="_xlnm.Print_Area" localSheetId="4">'COMMUNITY ASSETS (5)'!$A$1:$E$31</definedName>
    <definedName name="_xlnm.Print_Area" localSheetId="5">'EQUIPMENT (6)'!$A$1:$E$31</definedName>
    <definedName name="_xlnm.Print_Area" localSheetId="0">'FRONT SHEET Mar 2026 '!$A$1:$I$30</definedName>
    <definedName name="_xlnm.Print_Area" localSheetId="1">'NEW VILLAGE HALL (2)'!$B$1:$E$93</definedName>
    <definedName name="_xlnm.Print_Area" localSheetId="6">'OLD SHEET ASSET REGISTER'!$A$1:$J$84</definedName>
    <definedName name="_xlnm.Print_Area" localSheetId="7">'OLD SHEET NEW VILLAGE HALL'!$B$1:$G$62</definedName>
    <definedName name="_xlnm.Print_Area" localSheetId="3">'PLAYING FIELDS (4)'!$A$1:$E$56</definedName>
    <definedName name="_xlnm.Print_Area" localSheetId="2">'VILLAGE GREEN (3)'!$A$1:$E$43</definedName>
    <definedName name="_xlnm.Print_Titles" localSheetId="4">'COMMUNITY ASSETS (5)'!$4:$4</definedName>
    <definedName name="_xlnm.Print_Titles" localSheetId="5">'EQUIPMENT (6)'!$4:$4</definedName>
    <definedName name="_xlnm.Print_Titles" localSheetId="1">'NEW VILLAGE HALL (2)'!$4:$4</definedName>
    <definedName name="_xlnm.Print_Titles" localSheetId="7">'OLD SHEET NEW VILLAGE HALL'!$1:$1</definedName>
    <definedName name="_xlnm.Print_Titles" localSheetId="3">'PLAYING FIELDS (4)'!$4:$4</definedName>
    <definedName name="_xlnm.Print_Titles" localSheetId="2">'VILLAGE GREEN (3)'!$4:$4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5" i="10" l="1"/>
  <c r="E91" i="8"/>
  <c r="F12" i="13" l="1"/>
  <c r="F17" i="13"/>
  <c r="E30" i="12"/>
  <c r="F30" i="12" s="1"/>
  <c r="F14" i="12"/>
  <c r="F11" i="12"/>
  <c r="E12" i="12"/>
  <c r="E25" i="12" s="1"/>
  <c r="I27" i="13" s="1"/>
  <c r="E15" i="12"/>
  <c r="F39" i="13"/>
  <c r="F41" i="13" s="1"/>
  <c r="E87" i="8"/>
  <c r="I7" i="13" s="1"/>
  <c r="I22" i="13"/>
  <c r="B7" i="13"/>
  <c r="E7" i="13"/>
  <c r="E43" i="9"/>
  <c r="E93" i="8"/>
  <c r="AB15" i="9"/>
  <c r="E40" i="10"/>
  <c r="E41" i="10"/>
  <c r="F7" i="3"/>
  <c r="F15" i="3"/>
  <c r="F44" i="3"/>
  <c r="F47" i="3"/>
  <c r="F55" i="3"/>
  <c r="F58" i="3"/>
  <c r="E24" i="10"/>
  <c r="E51" i="10" s="1"/>
  <c r="I17" i="13" s="1"/>
  <c r="E35" i="10"/>
  <c r="E36" i="10"/>
  <c r="E37" i="10"/>
  <c r="J25" i="12"/>
  <c r="E56" i="10"/>
  <c r="J51" i="10"/>
  <c r="O47" i="13"/>
  <c r="E37" i="9"/>
  <c r="I12" i="13" s="1"/>
  <c r="E10" i="11"/>
  <c r="E11" i="11"/>
  <c r="J22" i="11"/>
  <c r="E19" i="11"/>
  <c r="E22" i="11"/>
  <c r="E27" i="13"/>
  <c r="B27" i="13"/>
  <c r="E22" i="13"/>
  <c r="B22" i="13"/>
  <c r="E17" i="13"/>
  <c r="B17" i="13"/>
  <c r="E12" i="13"/>
  <c r="B12" i="13"/>
  <c r="I91" i="2"/>
  <c r="I89" i="2"/>
  <c r="N37" i="9"/>
  <c r="I90" i="2"/>
  <c r="N25" i="12"/>
  <c r="I93" i="2"/>
  <c r="N11" i="11"/>
  <c r="N13" i="11"/>
  <c r="E26" i="11"/>
  <c r="I92" i="2"/>
  <c r="N87" i="8"/>
  <c r="H58" i="3" s="1"/>
  <c r="H59" i="3" s="1"/>
  <c r="E31" i="11"/>
  <c r="J26" i="8"/>
  <c r="J87" i="8"/>
  <c r="I22" i="11"/>
  <c r="J37" i="9"/>
  <c r="I37" i="9"/>
  <c r="I87" i="8"/>
  <c r="I25" i="12"/>
  <c r="AB20" i="12"/>
  <c r="Z20" i="12"/>
  <c r="Y20" i="12"/>
  <c r="AB19" i="12"/>
  <c r="Z19" i="12"/>
  <c r="Y19" i="12"/>
  <c r="E9" i="2"/>
  <c r="E18" i="2"/>
  <c r="E35" i="2"/>
  <c r="E43" i="2"/>
  <c r="E51" i="2"/>
  <c r="E68" i="2"/>
  <c r="E71" i="2"/>
  <c r="E76" i="2"/>
  <c r="C77" i="2"/>
  <c r="E77" i="2"/>
  <c r="E79" i="2"/>
  <c r="E81" i="2"/>
  <c r="E83" i="2"/>
  <c r="Q15" i="12"/>
  <c r="P15" i="12"/>
  <c r="O15" i="12"/>
  <c r="S25" i="12"/>
  <c r="AB14" i="12"/>
  <c r="AB13" i="12"/>
  <c r="Z13" i="12"/>
  <c r="Y13" i="12"/>
  <c r="Z12" i="12"/>
  <c r="Y12" i="12"/>
  <c r="AB11" i="12"/>
  <c r="Z11" i="12"/>
  <c r="Y11" i="12"/>
  <c r="AB7" i="12"/>
  <c r="Z7" i="12"/>
  <c r="Y7" i="12"/>
  <c r="AB6" i="12"/>
  <c r="Z6" i="12"/>
  <c r="Y6" i="12"/>
  <c r="I51" i="10"/>
  <c r="X25" i="12"/>
  <c r="W25" i="12"/>
  <c r="AA25" i="12"/>
  <c r="AE16" i="11"/>
  <c r="AC16" i="11"/>
  <c r="AB16" i="11"/>
  <c r="AC12" i="11"/>
  <c r="AB12" i="11"/>
  <c r="T11" i="11"/>
  <c r="T13" i="11"/>
  <c r="S11" i="11"/>
  <c r="AC9" i="11"/>
  <c r="AB9" i="11"/>
  <c r="AE8" i="11"/>
  <c r="AC8" i="11"/>
  <c r="AB8" i="11"/>
  <c r="AE7" i="11"/>
  <c r="AC7" i="11"/>
  <c r="AB7" i="11"/>
  <c r="W18" i="9"/>
  <c r="AB14" i="9"/>
  <c r="Z14" i="9"/>
  <c r="Y14" i="9"/>
  <c r="AB13" i="9"/>
  <c r="Z13" i="9"/>
  <c r="Y13" i="9"/>
  <c r="AB12" i="9"/>
  <c r="Z12" i="9"/>
  <c r="Y12" i="9"/>
  <c r="AB31" i="9"/>
  <c r="Z31" i="9"/>
  <c r="Y31" i="9"/>
  <c r="AB30" i="9"/>
  <c r="Z30" i="9"/>
  <c r="Y30" i="9"/>
  <c r="AB29" i="9"/>
  <c r="Z29" i="9"/>
  <c r="Y29" i="9"/>
  <c r="AB24" i="9"/>
  <c r="Z24" i="9"/>
  <c r="Y24" i="9"/>
  <c r="AB23" i="9"/>
  <c r="Z23" i="9"/>
  <c r="Y23" i="9"/>
  <c r="AB22" i="9"/>
  <c r="Z22" i="9"/>
  <c r="Y22" i="9"/>
  <c r="AB28" i="9"/>
  <c r="Z28" i="9"/>
  <c r="Y28" i="9"/>
  <c r="AB11" i="9"/>
  <c r="Z11" i="9"/>
  <c r="Y11" i="9"/>
  <c r="AB10" i="9"/>
  <c r="Z10" i="9"/>
  <c r="Y10" i="9"/>
  <c r="AB8" i="9"/>
  <c r="Z8" i="9"/>
  <c r="Y8" i="9"/>
  <c r="S22" i="11"/>
  <c r="R22" i="11"/>
  <c r="V22" i="11"/>
  <c r="S37" i="9"/>
  <c r="R37" i="9"/>
  <c r="V37" i="9"/>
  <c r="J55" i="3"/>
  <c r="J47" i="3"/>
  <c r="J44" i="3"/>
  <c r="J15" i="3"/>
  <c r="J7" i="3"/>
  <c r="J58" i="3"/>
  <c r="S87" i="8"/>
  <c r="R87" i="8"/>
  <c r="V27" i="8"/>
  <c r="V87" i="8" s="1"/>
  <c r="S13" i="11"/>
  <c r="AC11" i="11"/>
  <c r="R11" i="11"/>
  <c r="R13" i="11"/>
  <c r="AB11" i="11"/>
  <c r="AE11" i="11"/>
  <c r="N22" i="11"/>
  <c r="H71" i="2"/>
  <c r="H68" i="2"/>
  <c r="H51" i="2"/>
  <c r="H43" i="2"/>
  <c r="H35" i="2"/>
  <c r="H18" i="2"/>
  <c r="H9" i="2"/>
  <c r="I68" i="2"/>
  <c r="J9" i="2"/>
  <c r="I9" i="2"/>
  <c r="V34" i="2"/>
  <c r="I35" i="2"/>
  <c r="I18" i="2"/>
  <c r="V17" i="2"/>
  <c r="I71" i="2"/>
  <c r="I51" i="2"/>
  <c r="I43" i="2"/>
  <c r="K9" i="2"/>
  <c r="V8" i="2"/>
  <c r="S78" i="2"/>
  <c r="T78" i="2"/>
  <c r="S80" i="2"/>
  <c r="T80" i="2"/>
  <c r="N83" i="2"/>
  <c r="S81" i="2"/>
  <c r="K58" i="3"/>
  <c r="H81" i="2"/>
  <c r="L58" i="3"/>
  <c r="O55" i="3"/>
  <c r="O47" i="3"/>
  <c r="O44" i="3"/>
  <c r="O15" i="3"/>
  <c r="O7" i="3"/>
  <c r="S75" i="2"/>
  <c r="S74" i="2"/>
  <c r="S73" i="2"/>
  <c r="S72" i="2"/>
  <c r="S70" i="2"/>
  <c r="S69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6" i="2"/>
  <c r="S15" i="2"/>
  <c r="S14" i="2"/>
  <c r="S13" i="2"/>
  <c r="S12" i="2"/>
  <c r="S11" i="2"/>
  <c r="S10" i="2"/>
  <c r="S7" i="2"/>
  <c r="S6" i="2"/>
  <c r="S5" i="2"/>
  <c r="T75" i="2"/>
  <c r="T74" i="2"/>
  <c r="T73" i="2"/>
  <c r="T72" i="2"/>
  <c r="T70" i="2"/>
  <c r="T69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0" i="2"/>
  <c r="T49" i="2"/>
  <c r="T48" i="2"/>
  <c r="T47" i="2"/>
  <c r="T46" i="2"/>
  <c r="T45" i="2"/>
  <c r="T44" i="2"/>
  <c r="T42" i="2"/>
  <c r="T41" i="2"/>
  <c r="T40" i="2"/>
  <c r="T39" i="2"/>
  <c r="T38" i="2"/>
  <c r="T37" i="2"/>
  <c r="T36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6" i="2"/>
  <c r="T15" i="2"/>
  <c r="T14" i="2"/>
  <c r="T13" i="2"/>
  <c r="T12" i="2"/>
  <c r="T11" i="2"/>
  <c r="T10" i="2"/>
  <c r="T7" i="2"/>
  <c r="T6" i="2"/>
  <c r="T5" i="2"/>
  <c r="K77" i="2"/>
  <c r="K79" i="2"/>
  <c r="K71" i="2"/>
  <c r="J71" i="2"/>
  <c r="K68" i="2"/>
  <c r="J68" i="2"/>
  <c r="K51" i="2"/>
  <c r="J51" i="2"/>
  <c r="K43" i="2"/>
  <c r="J43" i="2"/>
  <c r="K35" i="2"/>
  <c r="J35" i="2"/>
  <c r="K18" i="2"/>
  <c r="J18" i="2"/>
  <c r="V74" i="2"/>
  <c r="V73" i="2"/>
  <c r="V72" i="2"/>
  <c r="V70" i="2"/>
  <c r="V69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0" i="2"/>
  <c r="V49" i="2"/>
  <c r="V48" i="2"/>
  <c r="V47" i="2"/>
  <c r="V46" i="2"/>
  <c r="V45" i="2"/>
  <c r="V44" i="2"/>
  <c r="V42" i="2"/>
  <c r="V41" i="2"/>
  <c r="V40" i="2"/>
  <c r="V39" i="2"/>
  <c r="V38" i="2"/>
  <c r="V37" i="2"/>
  <c r="V36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6" i="2"/>
  <c r="V15" i="2"/>
  <c r="V13" i="2"/>
  <c r="V12" i="2"/>
  <c r="V11" i="2"/>
  <c r="V10" i="2"/>
  <c r="V7" i="2"/>
  <c r="V6" i="2"/>
  <c r="V5" i="2"/>
  <c r="V4" i="2"/>
  <c r="S4" i="2"/>
  <c r="T4" i="2"/>
  <c r="V3" i="2"/>
  <c r="S3" i="2"/>
  <c r="T3" i="2"/>
  <c r="O58" i="3"/>
  <c r="T71" i="2"/>
  <c r="T81" i="2"/>
  <c r="K83" i="2"/>
  <c r="H77" i="2"/>
  <c r="H79" i="2"/>
  <c r="H83" i="2"/>
  <c r="I77" i="2"/>
  <c r="I79" i="2"/>
  <c r="I83" i="2"/>
  <c r="J77" i="2"/>
  <c r="V77" i="2"/>
  <c r="S77" i="2"/>
  <c r="S83" i="2"/>
  <c r="V71" i="2"/>
  <c r="D79" i="2"/>
  <c r="J79" i="2"/>
  <c r="J83" i="2"/>
  <c r="T77" i="2"/>
  <c r="I94" i="2" l="1"/>
  <c r="I30" i="13"/>
</calcChain>
</file>

<file path=xl/sharedStrings.xml><?xml version="1.0" encoding="utf-8"?>
<sst xmlns="http://schemas.openxmlformats.org/spreadsheetml/2006/main" count="630" uniqueCount="406">
  <si>
    <t>DATE OF ACQUISITION</t>
  </si>
  <si>
    <t>DESCRIPTION/QUANTITY</t>
  </si>
  <si>
    <t>LOCATION</t>
  </si>
  <si>
    <t>NOTES</t>
  </si>
  <si>
    <t>COST OR VALUE</t>
  </si>
  <si>
    <t>DATE OF DISPOSAL</t>
  </si>
  <si>
    <t>DISPOSAL AMOUNT</t>
  </si>
  <si>
    <t>REASON</t>
  </si>
  <si>
    <t>VILLAGE HALL</t>
  </si>
  <si>
    <t>TOTAL FURNITURE</t>
  </si>
  <si>
    <t>TOTAL ELECTRICAL</t>
  </si>
  <si>
    <t>TOTAL KITCHENWARE</t>
  </si>
  <si>
    <t>CURTAINS</t>
  </si>
  <si>
    <t>TOTAL SOFT FURNISHINGS</t>
  </si>
  <si>
    <t>TOTAL OTHER</t>
  </si>
  <si>
    <t>MOWERS</t>
  </si>
  <si>
    <t>TORO RIDE ON MOWER</t>
  </si>
  <si>
    <t>HAYTER 18" MOWER</t>
  </si>
  <si>
    <t>STIHL BRUSHCUTTER</t>
  </si>
  <si>
    <t>FOOTPATH'S OFFICER</t>
  </si>
  <si>
    <t>OTHER</t>
  </si>
  <si>
    <t>OFFICE EQUIPMENT</t>
  </si>
  <si>
    <t>PARISH CLERK</t>
  </si>
  <si>
    <t>FILING CABINET, 2 DRAWER</t>
  </si>
  <si>
    <t>DEED BOX</t>
  </si>
  <si>
    <t>PLAYING FIELD</t>
  </si>
  <si>
    <t>TENNIS NET &amp; POSTS</t>
  </si>
  <si>
    <t>TENNIS COURT</t>
  </si>
  <si>
    <t>FOOTBALL PITCH</t>
  </si>
  <si>
    <t>LINE MARKER</t>
  </si>
  <si>
    <t>PAVILION</t>
  </si>
  <si>
    <t xml:space="preserve">WOODEN BENCH </t>
  </si>
  <si>
    <t>WOODEN STORAGE SHED</t>
  </si>
  <si>
    <t>DONATED</t>
  </si>
  <si>
    <t>ROLLER</t>
  </si>
  <si>
    <t>PURCHASED USED</t>
  </si>
  <si>
    <t>PLAYGROUND EQUIPMENT - FIXED</t>
  </si>
  <si>
    <t>WATER BOILER</t>
  </si>
  <si>
    <t>BENCHES WOODEN X2</t>
  </si>
  <si>
    <t>FIRE EXTINGUISHER</t>
  </si>
  <si>
    <t>JACK'S BUSH</t>
  </si>
  <si>
    <t>COMMUNITY ASSETS</t>
  </si>
  <si>
    <t>NOTICE BOARD</t>
  </si>
  <si>
    <t>DOMESDAY BOOK</t>
  </si>
  <si>
    <t>REVALUED 22/2/2000</t>
  </si>
  <si>
    <t>INSURANCE REPLACEMENT</t>
  </si>
  <si>
    <t>GOAL POSTS</t>
  </si>
  <si>
    <t>TENNIS COURT FENCING</t>
  </si>
  <si>
    <t xml:space="preserve">DISPOSAL
AMOUNT </t>
  </si>
  <si>
    <t>CORNER POLES X4</t>
  </si>
  <si>
    <t>TOTAL</t>
  </si>
  <si>
    <t>WATER HEATER - OVERSINK</t>
  </si>
  <si>
    <t>COLD PROTECTION HEATERS X3</t>
  </si>
  <si>
    <t>VILLAGE GREEN</t>
  </si>
  <si>
    <t>BENCHES 1.8M TEAK X3</t>
  </si>
  <si>
    <t>CORNER POLES X1</t>
  </si>
  <si>
    <t>STONE PLAQUE</t>
  </si>
  <si>
    <t>CHRISTMAS TREE LIGHTS</t>
  </si>
  <si>
    <t xml:space="preserve"> </t>
  </si>
  <si>
    <t>GALA TENTS (6m x 12m) X2</t>
  </si>
  <si>
    <t>UHF MICROPHONE FOR AUDIO SYSTEM</t>
  </si>
  <si>
    <t>TRAILER, 4 WHEELED, FOR TENTS</t>
  </si>
  <si>
    <t>SKYTEC AMPLIFIER SYSTEM</t>
  </si>
  <si>
    <t>CHARLES ROGERS</t>
  </si>
  <si>
    <t>WALLOPS PARISH HALL (32.2% share)</t>
  </si>
  <si>
    <t>STIHL BRUSHCUTTER FS90R</t>
  </si>
  <si>
    <t>PLAYGROUND</t>
  </si>
  <si>
    <t>SWING SEATS</t>
  </si>
  <si>
    <t>AUDIO SPEAKERS</t>
  </si>
  <si>
    <t>GOAL NETS</t>
  </si>
  <si>
    <t>TENT</t>
  </si>
  <si>
    <t>VILLAGE MAP BOARD</t>
  </si>
  <si>
    <t>COST INCLUDES VAT</t>
  </si>
  <si>
    <t>PURCHASED THRU HCC &amp; WITH GRANT</t>
  </si>
  <si>
    <t>TOTAL ALL ASSETS</t>
  </si>
  <si>
    <t>LARGE TABLE TROLLEY</t>
  </si>
  <si>
    <t>ASUS LAPTOP COMPUTER</t>
  </si>
  <si>
    <t>MODEL C300SA</t>
  </si>
  <si>
    <t>SAMSUNG PRINTER/FAX</t>
  </si>
  <si>
    <t>MODEL M2885FW A4 MONO</t>
  </si>
  <si>
    <t>KROMO DUPLA DISHWASHER</t>
  </si>
  <si>
    <t>METAL FENCING</t>
  </si>
  <si>
    <t>TOTAL AUDIO VISUAL EQUIPMENT</t>
  </si>
  <si>
    <t>NEC HD PROJECTOR</t>
  </si>
  <si>
    <t>PROJECTOR MOUNTING SHELF/BRACKET</t>
  </si>
  <si>
    <t>QUANTITY</t>
  </si>
  <si>
    <t>FOLDING TABLES</t>
  </si>
  <si>
    <t>TURINI 18/3 SIDE CHAIRS (NO ARMS)</t>
  </si>
  <si>
    <t>CHAIR TROLLEY</t>
  </si>
  <si>
    <t>BERRINGER 200W RMS 12" SPEAKERS</t>
  </si>
  <si>
    <t>SOUNDLAB SURROUND SPEAKERS</t>
  </si>
  <si>
    <t>HEAVY DUTY SPEAKER MOUNTS</t>
  </si>
  <si>
    <t>Qtx 250W X2 RMS AUDIO POWER AMP</t>
  </si>
  <si>
    <t>NEWHANK AEROBIC AUDIO INPUT MIXER</t>
  </si>
  <si>
    <t>DENON DN500BD BLURAY/DVD PLAYER</t>
  </si>
  <si>
    <t>HD PRESENTATION INPUT SELECTOR</t>
  </si>
  <si>
    <t>HUMAX FREEST RECEIVER</t>
  </si>
  <si>
    <t>SATELLITE DISH + LNB</t>
  </si>
  <si>
    <t>19" WALL CABINET/RACK + INNER FITTINGS</t>
  </si>
  <si>
    <t>WALL HOUSING &amp; INPUT SOCKETS</t>
  </si>
  <si>
    <t>BLUETOOTH  RECEIVER/INPUT UNIT + POWER SUPPLY</t>
  </si>
  <si>
    <t>RADIO MIC KIT</t>
  </si>
  <si>
    <t>MAINS CONNECTOR BOARDS</t>
  </si>
  <si>
    <t>SPEAKER SWITCHING</t>
  </si>
  <si>
    <t>MIC EXTENSION CABLES</t>
  </si>
  <si>
    <t>SPEAKER CABLE</t>
  </si>
  <si>
    <t>SATELLITE CABLE</t>
  </si>
  <si>
    <t>HDMI CABLES (INC 1X15m BOOSTED CABLE)</t>
  </si>
  <si>
    <t>OTHER CABLES &amp; LEADS</t>
  </si>
  <si>
    <t>SMALL HARDWARE, CONNECTORS AND LABELLING</t>
  </si>
  <si>
    <t>STIHL HEDGE TRIMMER</t>
  </si>
  <si>
    <t>COOKER</t>
  </si>
  <si>
    <t>CARD TABLES</t>
  </si>
  <si>
    <t>MIRRORS</t>
  </si>
  <si>
    <t>MATS</t>
  </si>
  <si>
    <t>REFRIGERATOR</t>
  </si>
  <si>
    <t>LITTLE HENRY VACUUM CLEANER</t>
  </si>
  <si>
    <t>6 PAIRS</t>
  </si>
  <si>
    <t>8X12</t>
  </si>
  <si>
    <t>DUBARRY CUTLERY</t>
  </si>
  <si>
    <t>BUILDING &amp; ASSOC COSTS</t>
  </si>
  <si>
    <t>SEATS REPLACED 03/17 148.00</t>
  </si>
  <si>
    <t>VILLAGE HALL CONTENTS AND FURNISHINGS</t>
  </si>
  <si>
    <t>NET REPLACED 05/09/18</t>
  </si>
  <si>
    <t>??</t>
  </si>
  <si>
    <t>Hut by PAVILION</t>
  </si>
  <si>
    <t>Flymo Hover Mower</t>
  </si>
  <si>
    <t>Location</t>
  </si>
  <si>
    <t>Store room 1</t>
  </si>
  <si>
    <t>Store room 2</t>
  </si>
  <si>
    <t>Kitchen</t>
  </si>
  <si>
    <t>Main Hall</t>
  </si>
  <si>
    <t>In Locked Audio cabinet in Store room 1</t>
  </si>
  <si>
    <t>Mounted Exernally</t>
  </si>
  <si>
    <t>Locked Stroeroom 3</t>
  </si>
  <si>
    <t>Toilets</t>
  </si>
  <si>
    <t>By External Doors</t>
  </si>
  <si>
    <t>Garden Wall/steps</t>
  </si>
  <si>
    <t>ADDITIONAL ITEMS IN HALL</t>
  </si>
  <si>
    <t>Donated</t>
  </si>
  <si>
    <t>Donated??</t>
  </si>
  <si>
    <t>Main Hall fixture</t>
  </si>
  <si>
    <t>?</t>
  </si>
  <si>
    <t>Fixture</t>
  </si>
  <si>
    <t>refurbished 2018-19</t>
  </si>
  <si>
    <t>No longer in date needs replacing</t>
  </si>
  <si>
    <t>Bought by Bridge Club</t>
  </si>
  <si>
    <t>No Keys</t>
  </si>
  <si>
    <t>Tent Storage Barn</t>
  </si>
  <si>
    <t>Viv Blandford?</t>
  </si>
  <si>
    <t>Tent Storage Barn?</t>
  </si>
  <si>
    <t>ST ANDREWS CHURCH</t>
  </si>
  <si>
    <t>This has no resale value</t>
  </si>
  <si>
    <t>The Square SO20 8EX</t>
  </si>
  <si>
    <t>Recreation Ground</t>
  </si>
  <si>
    <t>Broken down on NVH page</t>
  </si>
  <si>
    <t>Village Hall Store 1</t>
  </si>
  <si>
    <t>Main Hall fixture on beam</t>
  </si>
  <si>
    <t>Owned by Trust. Build costs £240,316 as at Jan 2017.   Need current value for insurance purposes</t>
  </si>
  <si>
    <t xml:space="preserve">As per Test Valley TV Inv. </t>
  </si>
  <si>
    <t>Given to the church as beyond economical repair</t>
  </si>
  <si>
    <t>scrapped</t>
  </si>
  <si>
    <t>n/a</t>
  </si>
  <si>
    <t>OBSOLETE</t>
  </si>
  <si>
    <t>NEW LAPTOP</t>
  </si>
  <si>
    <t>CLLR JAMES</t>
  </si>
  <si>
    <t>TENNIS COURT INCLUDING NET AND POSTS</t>
  </si>
  <si>
    <t>REPLACED BY NEW TENNIS COURT</t>
  </si>
  <si>
    <t>Aged rusty net will need replacing</t>
  </si>
  <si>
    <t>RUSTED THROUGH. NOT COMPLETE</t>
  </si>
  <si>
    <t>old bench had collapsed</t>
  </si>
  <si>
    <t>RUSTED SOLID</t>
  </si>
  <si>
    <t xml:space="preserve">CHILDREN'S SWING SET </t>
  </si>
  <si>
    <t>PICNIC TABLES X 2</t>
  </si>
  <si>
    <t>CHECK WHAT TYPES OF CUTLERY</t>
  </si>
  <si>
    <t>CHECK IF VIV'S</t>
  </si>
  <si>
    <t>LADDER</t>
  </si>
  <si>
    <t>INVENTORY CHECKED AND UPDATED: 28 DEC 2019</t>
  </si>
  <si>
    <t>Donated by AK - Burden as unable to supply loft ladder as part of build</t>
  </si>
  <si>
    <t>CARLETON CF240 BUS SHELTER (GLASDON)</t>
  </si>
  <si>
    <t>PICNIC BENCH</t>
  </si>
  <si>
    <t>unable to verify the costs.</t>
  </si>
  <si>
    <t>BENCHES OUTSIDE THE HALL</t>
  </si>
  <si>
    <t>outside the entrace door</t>
  </si>
  <si>
    <t>INSURANCE VALUATION 01 OCT 2019</t>
  </si>
  <si>
    <t>WALLOPS PARISH HALL CONTENTS</t>
  </si>
  <si>
    <t>INSURANCE VALUATION</t>
  </si>
  <si>
    <t>COST OR VALUE on ACQUISITION</t>
  </si>
  <si>
    <t>2018-19 DECLARATION</t>
  </si>
  <si>
    <t>2019-20 DECLARATION</t>
  </si>
  <si>
    <t>Asset value change</t>
  </si>
  <si>
    <t>Only 1 set of servicable posts, scrap value only</t>
  </si>
  <si>
    <t xml:space="preserve">PURCHASED USED </t>
  </si>
  <si>
    <t>DECLARATION 2018-19</t>
  </si>
  <si>
    <t>DECLARATION 2019-20</t>
  </si>
  <si>
    <t>CURRENT INSURANCE VALUE</t>
  </si>
  <si>
    <t>Outside the entrance</t>
  </si>
  <si>
    <t>STIGA RIDE ON MOWER</t>
  </si>
  <si>
    <t>VILLAGE GREEN CONTAINER</t>
  </si>
  <si>
    <t>2020-21 DECLARATION</t>
  </si>
  <si>
    <t>DELL INSPIRON</t>
  </si>
  <si>
    <t>PADLOCK AND CHAIN</t>
  </si>
  <si>
    <t>CONTAINER FOR MOWER</t>
  </si>
  <si>
    <t>WALLOPS PARISH HALL EXTENSION</t>
  </si>
  <si>
    <t>Nether Wallop Parish Council</t>
  </si>
  <si>
    <t>Village Green</t>
  </si>
  <si>
    <t>Playing Fields</t>
  </si>
  <si>
    <t xml:space="preserve">Total </t>
  </si>
  <si>
    <t xml:space="preserve">Asset Register as at </t>
  </si>
  <si>
    <t>Store Room 1</t>
  </si>
  <si>
    <t>Folding Tables</t>
  </si>
  <si>
    <t>Approved 4th May 2021.</t>
  </si>
  <si>
    <t>2021-22 DECLARATION
(4th May 2021)</t>
  </si>
  <si>
    <t>Trolley for moving / storing tables</t>
  </si>
  <si>
    <t>4th May 2021</t>
  </si>
  <si>
    <t>Cost or Value</t>
  </si>
  <si>
    <t>Reason</t>
  </si>
  <si>
    <t>Disposal amount</t>
  </si>
  <si>
    <t>Date of disposal</t>
  </si>
  <si>
    <t>Store Room 2</t>
  </si>
  <si>
    <t>Store Room 3 - Locked</t>
  </si>
  <si>
    <t>Store Room 1 - Locked Audio Cabinet</t>
  </si>
  <si>
    <t>CPR Dummy in box</t>
  </si>
  <si>
    <t>Donated by BHF</t>
  </si>
  <si>
    <t>Speed Indicator Device and Tripod + Hi-Vis Vests</t>
  </si>
  <si>
    <t>Stacking "Turini 18/3 Side Chairs"  (No arms)</t>
  </si>
  <si>
    <t>Village Hall</t>
  </si>
  <si>
    <t>Quantity and Description</t>
  </si>
  <si>
    <t>Notes</t>
  </si>
  <si>
    <t>Chair Trolley</t>
  </si>
  <si>
    <t>Card Tables</t>
  </si>
  <si>
    <t>Defibrillator</t>
  </si>
  <si>
    <t>Water boiler / Urn</t>
  </si>
  <si>
    <t>Little Henry Vacuum Cleaner</t>
  </si>
  <si>
    <t>Ladder</t>
  </si>
  <si>
    <t>Dubarry Cutlery</t>
  </si>
  <si>
    <t>Main Hall fixtures</t>
  </si>
  <si>
    <t>*</t>
  </si>
  <si>
    <t>Kromo Dupla Dishwasher</t>
  </si>
  <si>
    <t>Refrigerators</t>
  </si>
  <si>
    <t>Cooker</t>
  </si>
  <si>
    <t>Defibrillator cabinet</t>
  </si>
  <si>
    <t>Acquisition</t>
  </si>
  <si>
    <t>Bought from Tangley PC, 50% owned by OWPC</t>
  </si>
  <si>
    <t>Satellite Dish &amp; LNB</t>
  </si>
  <si>
    <t>Externally mounted or fixed</t>
  </si>
  <si>
    <t>Notice Board</t>
  </si>
  <si>
    <t>Pairs of floor to ceiling curtains</t>
  </si>
  <si>
    <t>Denon DN500BD Bluray/DVD Player</t>
  </si>
  <si>
    <t>HD presentation input selector</t>
  </si>
  <si>
    <t>19" Wall cabinet/Rack + Inner fittings</t>
  </si>
  <si>
    <t>Metal fencing in back garden</t>
  </si>
  <si>
    <t>Mats by external doors</t>
  </si>
  <si>
    <t>Other internal contents</t>
  </si>
  <si>
    <t>Benches outside the entrance</t>
  </si>
  <si>
    <t>Mirrors in toilets</t>
  </si>
  <si>
    <t>Donation to BHF</t>
  </si>
  <si>
    <t>Donated by NWSCC</t>
  </si>
  <si>
    <t>Mar22 ?</t>
  </si>
  <si>
    <t>Very Shabby</t>
  </si>
  <si>
    <t>Bluetooth receiver/Input unit &amp; power supply</t>
  </si>
  <si>
    <t>Spearker switching</t>
  </si>
  <si>
    <t>Radio Mic Kit</t>
  </si>
  <si>
    <t>Mains connector boards</t>
  </si>
  <si>
    <t>Mic extension cables</t>
  </si>
  <si>
    <t>Newhank Aerobic Audio Input mixer</t>
  </si>
  <si>
    <t>Qtx 250W X2 RMS Audio power amp</t>
  </si>
  <si>
    <t>NEC HD Projector</t>
  </si>
  <si>
    <t>Projector mounting shelf/bracket</t>
  </si>
  <si>
    <t>Berringer 200W RMS 12" Speakers</t>
  </si>
  <si>
    <t>Soundlab surround speakers</t>
  </si>
  <si>
    <t>Heavy Duty speaker mounts</t>
  </si>
  <si>
    <t>Wall housing &amp; input sockets</t>
  </si>
  <si>
    <t>Supplied by TVBC  see below</t>
  </si>
  <si>
    <t>"</t>
  </si>
  <si>
    <t>Small hardware, connectors &amp; labelling</t>
  </si>
  <si>
    <t>Other cables and leads</t>
  </si>
  <si>
    <t>HDMI cables (Incl. 1X15m Boosted cable)</t>
  </si>
  <si>
    <t>Satellite cable</t>
  </si>
  <si>
    <t>Speaker cable</t>
  </si>
  <si>
    <t>Page 2</t>
  </si>
  <si>
    <t>Page 4</t>
  </si>
  <si>
    <t>Community Assets</t>
  </si>
  <si>
    <t>Stone Plaque</t>
  </si>
  <si>
    <t>Equipment</t>
  </si>
  <si>
    <t>Page 6</t>
  </si>
  <si>
    <t>Page 5</t>
  </si>
  <si>
    <t>Page 3</t>
  </si>
  <si>
    <t>Storage Barn</t>
  </si>
  <si>
    <t>set of Christmas Tree Lights</t>
  </si>
  <si>
    <t>Container</t>
  </si>
  <si>
    <t>Viv Blandford</t>
  </si>
  <si>
    <t>Container for mower</t>
  </si>
  <si>
    <t>Village Map board</t>
  </si>
  <si>
    <t>Picnic Tables</t>
  </si>
  <si>
    <t>1.8m Teak Benches</t>
  </si>
  <si>
    <t>STIGA Ride-on-mower</t>
  </si>
  <si>
    <t>a</t>
  </si>
  <si>
    <t>UHF Microphone for audio system</t>
  </si>
  <si>
    <t>SKYTEC Amplified system</t>
  </si>
  <si>
    <t>Audio speakers</t>
  </si>
  <si>
    <t>Tent</t>
  </si>
  <si>
    <t>Purchased used</t>
  </si>
  <si>
    <t>4 wheeled trailer for Tents</t>
  </si>
  <si>
    <t>Gala Tents (6m x 12m)</t>
  </si>
  <si>
    <t>Tables</t>
  </si>
  <si>
    <t>Steel and Plywood Stacking Chairs</t>
  </si>
  <si>
    <t>Folding Wooden Chairs</t>
  </si>
  <si>
    <t>Tennis Court</t>
  </si>
  <si>
    <t>Football pitch</t>
  </si>
  <si>
    <t>Wooden Storage Shed</t>
  </si>
  <si>
    <t>Line Marker</t>
  </si>
  <si>
    <t>Picnic Bench</t>
  </si>
  <si>
    <t>Set of adult goal nets</t>
  </si>
  <si>
    <t>Padlock and chain</t>
  </si>
  <si>
    <t>Goal posts</t>
  </si>
  <si>
    <t>Write off</t>
  </si>
  <si>
    <t>Written off</t>
  </si>
  <si>
    <t>Playground / Equipment</t>
  </si>
  <si>
    <t>Pavilion</t>
  </si>
  <si>
    <t>Cllr Carpenter</t>
  </si>
  <si>
    <t>Village Hall, The Square, SO20 8EX</t>
  </si>
  <si>
    <t>Building owned by Trust. Build costs £240,316 as at Jan 2017.   Need current value for insurance purposes</t>
  </si>
  <si>
    <t>Pavilion, playing fields, SO20 8HB</t>
  </si>
  <si>
    <t>Wallops Parish Hall (32.2% share)</t>
  </si>
  <si>
    <t>Wallops Parish Hall Extension (32.2% share)</t>
  </si>
  <si>
    <t>Wallops Parish Hall contents</t>
  </si>
  <si>
    <t>Buildings and Land</t>
  </si>
  <si>
    <t>Playing fields</t>
  </si>
  <si>
    <t>Purchased in 1940/50's</t>
  </si>
  <si>
    <t>Insurance replacement</t>
  </si>
  <si>
    <t>CARLETON CF240 Bus Shelter (GLASDON) in Jack's Bush</t>
  </si>
  <si>
    <t>Wooden Bench</t>
  </si>
  <si>
    <t>Tennis court including net and posts</t>
  </si>
  <si>
    <t>Wooden bench</t>
  </si>
  <si>
    <t>Water boiler / urn</t>
  </si>
  <si>
    <t>Wooden benches</t>
  </si>
  <si>
    <t>Fire extinguisher</t>
  </si>
  <si>
    <t>Water heater oversink</t>
  </si>
  <si>
    <t>Cold protection heaters</t>
  </si>
  <si>
    <t>STIHL Brushcutter FS90R</t>
  </si>
  <si>
    <t>STIHL Hedge trimmer</t>
  </si>
  <si>
    <t>Domesday book at St Andrews</t>
  </si>
  <si>
    <t>2 drawer filing cabinet, no keys</t>
  </si>
  <si>
    <t>Indoors equipment - with the Clerk</t>
  </si>
  <si>
    <t>Indoors equipment - with others</t>
  </si>
  <si>
    <t>Deed box</t>
  </si>
  <si>
    <t>ASUS - model C300SA</t>
  </si>
  <si>
    <t>New Laptop for Clerk, Dell Inspiron</t>
  </si>
  <si>
    <t>Samsung printer/fax model M2885FW A4 mono</t>
  </si>
  <si>
    <t>Flymo lawn mower</t>
  </si>
  <si>
    <t>Donated by VH Trust.</t>
  </si>
  <si>
    <t>At 4 May 2021</t>
  </si>
  <si>
    <t>Filing cabinet</t>
  </si>
  <si>
    <t>Donated by Bridge Club and written off as too old to use value was £258</t>
  </si>
  <si>
    <t>Additions</t>
  </si>
  <si>
    <t>Adult Exercise equipment</t>
  </si>
  <si>
    <t>Zip Wire</t>
  </si>
  <si>
    <t>Exercise Equipment</t>
  </si>
  <si>
    <t xml:space="preserve">Weather Shelter </t>
  </si>
  <si>
    <t>Refurb and complete overhaul partially funded by TVBC grant</t>
  </si>
  <si>
    <t>Childrens Play Area</t>
  </si>
  <si>
    <t xml:space="preserve">Heavy duty picnic table </t>
  </si>
  <si>
    <t>Preparing ground removing old equipment and fencing</t>
  </si>
  <si>
    <t>Car park upgrade materials</t>
  </si>
  <si>
    <t>Kompan equipment in childrens play area</t>
  </si>
  <si>
    <t>Gopak - fastfold tool</t>
  </si>
  <si>
    <t>Wall Clocks</t>
  </si>
  <si>
    <t>Water Butt</t>
  </si>
  <si>
    <t>Oak lectern</t>
  </si>
  <si>
    <t>Pavilion laptop</t>
  </si>
  <si>
    <t>Asus DVD Writer</t>
  </si>
  <si>
    <t>Donner Audio Amplifier Receiver</t>
  </si>
  <si>
    <t>Metal Wall Cabinet</t>
  </si>
  <si>
    <t>Logitech Spotlight Presentation Remote</t>
  </si>
  <si>
    <t>Induction loop system</t>
  </si>
  <si>
    <t>Running Track</t>
  </si>
  <si>
    <t>Running Track - Stage 1</t>
  </si>
  <si>
    <t>Running Track - Stage 2 (completion)</t>
  </si>
  <si>
    <t>Custom Made Signage</t>
  </si>
  <si>
    <t>At 31 Mar 2025</t>
  </si>
  <si>
    <t>TOTAL ALL ASSETS at 31 MAR 2025</t>
  </si>
  <si>
    <t>Bench - Fred Mouland</t>
  </si>
  <si>
    <t>New laptop - With Helen James (Now Bob Sharpe?)</t>
  </si>
  <si>
    <t>Outdoors equipment - with Iain James?</t>
  </si>
  <si>
    <t>Bridge Tables</t>
  </si>
  <si>
    <t xml:space="preserve">Additions </t>
  </si>
  <si>
    <t>Total as at 31 March 2025</t>
  </si>
  <si>
    <t>Taken to HWRC</t>
  </si>
  <si>
    <t>HP Smart Tank Printer</t>
  </si>
  <si>
    <t>Radar Speed Sign</t>
  </si>
  <si>
    <t>Wine Glasses</t>
  </si>
  <si>
    <t>Wine Coolers</t>
  </si>
  <si>
    <t>Pedal Bin</t>
  </si>
  <si>
    <t>Trestle Tables</t>
  </si>
  <si>
    <t>Stacking Chairs</t>
  </si>
  <si>
    <t>Folding Benches</t>
  </si>
  <si>
    <t>Dog Waste Bag Dispensers</t>
  </si>
  <si>
    <t>Per AGAR at 31 Mar 2025</t>
  </si>
  <si>
    <t>Per AGAR at 31 Mar 2026</t>
  </si>
  <si>
    <t>Total as at 31 March 2026</t>
  </si>
  <si>
    <t>At 31 Mar 2026</t>
  </si>
  <si>
    <t>Reconciled at 31 Mar 2026</t>
  </si>
  <si>
    <t>As at March 2025</t>
  </si>
  <si>
    <t>As at 31 Mar 2026</t>
  </si>
  <si>
    <t>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</si>
</sst>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-[$£-809]* #,##0.00_-;\-[$£-809]* #,##0.00_-;_-[$£-809]* &quot;-&quot;??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Webdings"/>
      <family val="1"/>
      <charset val="2"/>
    </font>
    <font>
      <u/>
      <sz val="10"/>
      <color theme="10"/>
      <name val="Arial"/>
    </font>
    <font>
      <u/>
      <sz val="10"/>
      <color theme="11"/>
      <name val="Arial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2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14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0" fontId="5" fillId="0" borderId="0" xfId="0" applyFont="1"/>
    <xf numFmtId="0" fontId="2" fillId="0" borderId="0" xfId="0" applyFont="1" applyAlignment="1">
      <alignment horizontal="right"/>
    </xf>
    <xf numFmtId="2" fontId="2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 vertical="justify"/>
    </xf>
    <xf numFmtId="165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2" fillId="0" borderId="2" xfId="0" applyNumberFormat="1" applyFont="1" applyBorder="1" applyAlignment="1">
      <alignment horizontal="center" vertical="justify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43" fontId="6" fillId="0" borderId="2" xfId="1" applyFont="1" applyBorder="1" applyAlignment="1">
      <alignment horizontal="center" vertical="justify"/>
    </xf>
    <xf numFmtId="43" fontId="6" fillId="0" borderId="0" xfId="1" applyFont="1"/>
    <xf numFmtId="43" fontId="6" fillId="0" borderId="1" xfId="1" applyFont="1" applyBorder="1"/>
    <xf numFmtId="43" fontId="6" fillId="0" borderId="0" xfId="1" applyFont="1" applyBorder="1"/>
    <xf numFmtId="43" fontId="6" fillId="0" borderId="0" xfId="1" applyFont="1" applyAlignment="1">
      <alignment horizontal="right"/>
    </xf>
    <xf numFmtId="43" fontId="2" fillId="0" borderId="0" xfId="1" applyFont="1"/>
    <xf numFmtId="0" fontId="2" fillId="2" borderId="0" xfId="0" applyFont="1" applyFill="1"/>
    <xf numFmtId="0" fontId="0" fillId="2" borderId="0" xfId="0" applyFill="1"/>
    <xf numFmtId="0" fontId="8" fillId="0" borderId="0" xfId="0" applyFont="1"/>
    <xf numFmtId="0" fontId="1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2" fontId="2" fillId="2" borderId="1" xfId="0" applyNumberFormat="1" applyFont="1" applyFill="1" applyBorder="1"/>
    <xf numFmtId="43" fontId="6" fillId="2" borderId="1" xfId="1" applyFont="1" applyFill="1" applyBorder="1"/>
    <xf numFmtId="0" fontId="0" fillId="0" borderId="0" xfId="0" applyAlignment="1">
      <alignment wrapText="1"/>
    </xf>
    <xf numFmtId="2" fontId="2" fillId="3" borderId="0" xfId="0" applyNumberFormat="1" applyFont="1" applyFill="1"/>
    <xf numFmtId="0" fontId="0" fillId="3" borderId="0" xfId="0" applyFill="1"/>
    <xf numFmtId="43" fontId="6" fillId="0" borderId="0" xfId="1" applyFont="1" applyFill="1"/>
    <xf numFmtId="0" fontId="1" fillId="3" borderId="0" xfId="0" applyFont="1" applyFill="1"/>
    <xf numFmtId="0" fontId="6" fillId="0" borderId="2" xfId="0" applyFont="1" applyBorder="1" applyAlignment="1">
      <alignment horizontal="left" vertical="justify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6" fillId="2" borderId="0" xfId="1" applyFont="1" applyFill="1" applyBorder="1"/>
    <xf numFmtId="43" fontId="6" fillId="4" borderId="2" xfId="1" applyFont="1" applyFill="1" applyBorder="1" applyAlignment="1">
      <alignment horizontal="center" vertical="justify"/>
    </xf>
    <xf numFmtId="43" fontId="6" fillId="4" borderId="0" xfId="1" applyFont="1" applyFill="1"/>
    <xf numFmtId="43" fontId="6" fillId="4" borderId="0" xfId="1" applyFont="1" applyFill="1" applyBorder="1"/>
    <xf numFmtId="43" fontId="6" fillId="4" borderId="0" xfId="1" applyFont="1" applyFill="1" applyAlignment="1">
      <alignment vertical="top"/>
    </xf>
    <xf numFmtId="43" fontId="6" fillId="4" borderId="0" xfId="1" applyFont="1" applyFill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top" wrapText="1"/>
    </xf>
    <xf numFmtId="2" fontId="6" fillId="0" borderId="2" xfId="0" applyNumberFormat="1" applyFont="1" applyBorder="1" applyAlignment="1">
      <alignment horizontal="center" vertical="justify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2" fontId="6" fillId="0" borderId="0" xfId="0" applyNumberFormat="1" applyFont="1"/>
    <xf numFmtId="2" fontId="6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43" fontId="6" fillId="0" borderId="1" xfId="1" applyFont="1" applyFill="1" applyBorder="1"/>
    <xf numFmtId="43" fontId="6" fillId="3" borderId="0" xfId="1" applyFont="1" applyFill="1"/>
    <xf numFmtId="43" fontId="6" fillId="3" borderId="1" xfId="1" applyFont="1" applyFill="1" applyBorder="1"/>
    <xf numFmtId="43" fontId="6" fillId="3" borderId="0" xfId="1" applyFont="1" applyFill="1" applyBorder="1"/>
    <xf numFmtId="43" fontId="6" fillId="3" borderId="0" xfId="1" applyFont="1" applyFill="1" applyAlignment="1">
      <alignment vertical="top"/>
    </xf>
    <xf numFmtId="43" fontId="6" fillId="3" borderId="0" xfId="1" applyFont="1" applyFill="1" applyAlignment="1">
      <alignment horizontal="right"/>
    </xf>
    <xf numFmtId="43" fontId="6" fillId="0" borderId="2" xfId="1" applyFont="1" applyFill="1" applyBorder="1" applyAlignment="1">
      <alignment horizontal="center" vertical="justify"/>
    </xf>
    <xf numFmtId="43" fontId="6" fillId="0" borderId="0" xfId="1" applyFont="1" applyFill="1" applyBorder="1"/>
    <xf numFmtId="43" fontId="6" fillId="0" borderId="0" xfId="1" applyFont="1" applyFill="1" applyAlignment="1">
      <alignment vertical="top"/>
    </xf>
    <xf numFmtId="43" fontId="6" fillId="0" borderId="0" xfId="1" applyFont="1" applyFill="1" applyAlignment="1">
      <alignment horizontal="right"/>
    </xf>
    <xf numFmtId="43" fontId="6" fillId="0" borderId="0" xfId="0" applyNumberFormat="1" applyFont="1"/>
    <xf numFmtId="43" fontId="6" fillId="5" borderId="1" xfId="1" applyFont="1" applyFill="1" applyBorder="1"/>
    <xf numFmtId="43" fontId="6" fillId="3" borderId="2" xfId="1" applyFont="1" applyFill="1" applyBorder="1" applyAlignment="1">
      <alignment horizontal="center" vertical="justify" wrapText="1"/>
    </xf>
    <xf numFmtId="0" fontId="12" fillId="0" borderId="0" xfId="0" applyFont="1"/>
    <xf numFmtId="17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1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17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0" applyNumberFormat="1" applyFont="1" applyAlignment="1">
      <alignment horizontal="right" vertical="top" wrapText="1"/>
    </xf>
    <xf numFmtId="166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/>
    </xf>
    <xf numFmtId="17" fontId="3" fillId="0" borderId="0" xfId="0" applyNumberFormat="1" applyFont="1" applyAlignment="1">
      <alignment horizontal="center" vertical="justify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justify"/>
    </xf>
    <xf numFmtId="0" fontId="11" fillId="0" borderId="0" xfId="0" applyFont="1" applyAlignment="1">
      <alignment horizontal="center" vertical="center" wrapText="1"/>
    </xf>
    <xf numFmtId="166" fontId="11" fillId="0" borderId="0" xfId="0" applyNumberFormat="1" applyFont="1" applyAlignment="1">
      <alignment horizontal="right" vertical="justify"/>
    </xf>
    <xf numFmtId="166" fontId="11" fillId="0" borderId="0" xfId="0" applyNumberFormat="1" applyFont="1" applyAlignment="1">
      <alignment horizontal="center" vertical="justify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justify"/>
    </xf>
    <xf numFmtId="2" fontId="11" fillId="0" borderId="0" xfId="0" applyNumberFormat="1" applyFont="1" applyAlignment="1">
      <alignment horizontal="center" vertical="justify"/>
    </xf>
    <xf numFmtId="0" fontId="11" fillId="0" borderId="0" xfId="0" applyFont="1"/>
    <xf numFmtId="17" fontId="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17" fontId="3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166" fontId="12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2" fontId="12" fillId="0" borderId="1" xfId="0" applyNumberFormat="1" applyFont="1" applyBorder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/>
    <xf numFmtId="166" fontId="11" fillId="0" borderId="1" xfId="0" applyNumberFormat="1" applyFont="1" applyBorder="1" applyAlignment="1">
      <alignment horizontal="right"/>
    </xf>
    <xf numFmtId="43" fontId="12" fillId="0" borderId="0" xfId="1" applyFont="1" applyFill="1"/>
    <xf numFmtId="43" fontId="12" fillId="0" borderId="0" xfId="1" applyFont="1" applyBorder="1"/>
    <xf numFmtId="43" fontId="12" fillId="0" borderId="0" xfId="1" applyFont="1" applyFill="1" applyBorder="1"/>
    <xf numFmtId="43" fontId="12" fillId="0" borderId="0" xfId="1" applyFont="1"/>
    <xf numFmtId="14" fontId="6" fillId="6" borderId="0" xfId="0" applyNumberFormat="1" applyFont="1" applyFill="1" applyAlignment="1">
      <alignment horizontal="left"/>
    </xf>
    <xf numFmtId="0" fontId="6" fillId="6" borderId="0" xfId="0" applyFont="1" applyFill="1"/>
    <xf numFmtId="43" fontId="6" fillId="6" borderId="0" xfId="1" applyFont="1" applyFill="1"/>
    <xf numFmtId="2" fontId="6" fillId="6" borderId="0" xfId="0" applyNumberFormat="1" applyFont="1" applyFill="1"/>
    <xf numFmtId="17" fontId="6" fillId="6" borderId="0" xfId="0" applyNumberFormat="1" applyFont="1" applyFill="1" applyAlignment="1">
      <alignment horizontal="left"/>
    </xf>
    <xf numFmtId="43" fontId="6" fillId="6" borderId="0" xfId="1" applyFont="1" applyFill="1" applyBorder="1"/>
    <xf numFmtId="17" fontId="6" fillId="6" borderId="0" xfId="0" applyNumberFormat="1" applyFont="1" applyFill="1" applyAlignment="1">
      <alignment horizontal="left" vertical="top"/>
    </xf>
    <xf numFmtId="0" fontId="6" fillId="6" borderId="0" xfId="0" applyFont="1" applyFill="1" applyAlignment="1">
      <alignment vertical="top"/>
    </xf>
    <xf numFmtId="43" fontId="6" fillId="6" borderId="0" xfId="1" applyFont="1" applyFill="1" applyAlignment="1">
      <alignment vertical="top"/>
    </xf>
    <xf numFmtId="2" fontId="6" fillId="6" borderId="0" xfId="0" applyNumberFormat="1" applyFont="1" applyFill="1" applyAlignment="1">
      <alignment vertical="top"/>
    </xf>
    <xf numFmtId="0" fontId="6" fillId="6" borderId="0" xfId="0" applyFont="1" applyFill="1" applyAlignment="1">
      <alignment vertical="top" wrapText="1"/>
    </xf>
    <xf numFmtId="0" fontId="6" fillId="6" borderId="0" xfId="0" applyFont="1" applyFill="1" applyAlignment="1">
      <alignment horizontal="left"/>
    </xf>
    <xf numFmtId="10" fontId="6" fillId="6" borderId="0" xfId="0" applyNumberFormat="1" applyFont="1" applyFill="1"/>
    <xf numFmtId="43" fontId="6" fillId="6" borderId="0" xfId="1" applyFont="1" applyFill="1" applyAlignment="1">
      <alignment horizontal="right"/>
    </xf>
    <xf numFmtId="43" fontId="6" fillId="6" borderId="0" xfId="0" applyNumberFormat="1" applyFont="1" applyFill="1"/>
    <xf numFmtId="43" fontId="6" fillId="6" borderId="1" xfId="1" applyFont="1" applyFill="1" applyBorder="1"/>
    <xf numFmtId="15" fontId="6" fillId="6" borderId="0" xfId="0" applyNumberFormat="1" applyFont="1" applyFill="1" applyAlignment="1">
      <alignment horizontal="left"/>
    </xf>
    <xf numFmtId="0" fontId="6" fillId="6" borderId="0" xfId="0" quotePrefix="1" applyFont="1" applyFill="1"/>
    <xf numFmtId="43" fontId="9" fillId="6" borderId="1" xfId="1" applyFont="1" applyFill="1" applyBorder="1"/>
    <xf numFmtId="0" fontId="7" fillId="6" borderId="0" xfId="0" applyFont="1" applyFill="1" applyAlignment="1">
      <alignment horizontal="left"/>
    </xf>
    <xf numFmtId="0" fontId="10" fillId="0" borderId="0" xfId="0" applyFont="1"/>
    <xf numFmtId="0" fontId="16" fillId="0" borderId="0" xfId="0" applyFont="1"/>
    <xf numFmtId="0" fontId="15" fillId="0" borderId="0" xfId="0" applyFont="1"/>
    <xf numFmtId="17" fontId="15" fillId="0" borderId="0" xfId="0" applyNumberFormat="1" applyFont="1"/>
    <xf numFmtId="0" fontId="17" fillId="0" borderId="0" xfId="0" applyFont="1"/>
    <xf numFmtId="17" fontId="12" fillId="0" borderId="0" xfId="0" applyNumberFormat="1" applyFont="1" applyAlignment="1">
      <alignment horizontal="center" vertical="center"/>
    </xf>
    <xf numFmtId="17" fontId="11" fillId="0" borderId="0" xfId="0" applyNumberFormat="1" applyFont="1" applyAlignment="1">
      <alignment horizontal="center" vertical="justify"/>
    </xf>
    <xf numFmtId="17" fontId="12" fillId="0" borderId="0" xfId="0" applyNumberFormat="1" applyFont="1" applyAlignment="1">
      <alignment horizontal="left"/>
    </xf>
    <xf numFmtId="15" fontId="12" fillId="0" borderId="0" xfId="0" applyNumberFormat="1" applyFont="1" applyAlignment="1">
      <alignment horizontal="left"/>
    </xf>
    <xf numFmtId="43" fontId="12" fillId="0" borderId="0" xfId="0" applyNumberFormat="1" applyFont="1"/>
    <xf numFmtId="166" fontId="11" fillId="0" borderId="0" xfId="0" applyNumberFormat="1" applyFont="1" applyAlignment="1">
      <alignment horizontal="center" vertical="top" wrapText="1"/>
    </xf>
    <xf numFmtId="0" fontId="7" fillId="6" borderId="0" xfId="0" applyFont="1" applyFill="1" applyAlignment="1">
      <alignment horizontal="left" vertical="center"/>
    </xf>
    <xf numFmtId="166" fontId="1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16" fillId="0" borderId="6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 applyAlignment="1">
      <alignment vertical="top"/>
    </xf>
    <xf numFmtId="43" fontId="12" fillId="0" borderId="0" xfId="1" applyFont="1" applyAlignment="1">
      <alignment vertical="top"/>
    </xf>
    <xf numFmtId="10" fontId="12" fillId="0" borderId="0" xfId="0" applyNumberFormat="1" applyFont="1"/>
    <xf numFmtId="43" fontId="12" fillId="0" borderId="0" xfId="1" applyFont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43" fontId="12" fillId="0" borderId="0" xfId="1" applyFont="1" applyAlignment="1">
      <alignment horizontal="left"/>
    </xf>
    <xf numFmtId="17" fontId="12" fillId="0" borderId="0" xfId="0" applyNumberFormat="1" applyFont="1"/>
    <xf numFmtId="0" fontId="11" fillId="0" borderId="0" xfId="0" applyFont="1" applyAlignment="1">
      <alignment horizontal="left" vertical="center" wrapText="1"/>
    </xf>
    <xf numFmtId="166" fontId="12" fillId="0" borderId="0" xfId="2" applyNumberFormat="1" applyFont="1" applyFill="1" applyAlignment="1">
      <alignment horizontal="center"/>
    </xf>
    <xf numFmtId="166" fontId="11" fillId="0" borderId="0" xfId="2" applyNumberFormat="1" applyFont="1" applyFill="1" applyBorder="1" applyAlignment="1">
      <alignment horizontal="center" vertical="top" wrapText="1"/>
    </xf>
    <xf numFmtId="166" fontId="11" fillId="0" borderId="0" xfId="2" applyNumberFormat="1" applyFont="1" applyFill="1" applyBorder="1" applyAlignment="1">
      <alignment horizontal="center" vertical="justify"/>
    </xf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43" fontId="12" fillId="0" borderId="0" xfId="1" applyFont="1" applyFill="1" applyBorder="1" applyAlignment="1">
      <alignment horizontal="right"/>
    </xf>
    <xf numFmtId="2" fontId="2" fillId="7" borderId="0" xfId="0" applyNumberFormat="1" applyFont="1" applyFill="1"/>
    <xf numFmtId="2" fontId="2" fillId="7" borderId="1" xfId="0" applyNumberFormat="1" applyFont="1" applyFill="1" applyBorder="1"/>
    <xf numFmtId="43" fontId="12" fillId="2" borderId="0" xfId="1" applyFont="1" applyFill="1" applyBorder="1"/>
    <xf numFmtId="164" fontId="0" fillId="0" borderId="0" xfId="0" applyNumberFormat="1"/>
    <xf numFmtId="0" fontId="0" fillId="8" borderId="0" xfId="0" applyFill="1"/>
    <xf numFmtId="164" fontId="6" fillId="0" borderId="0" xfId="0" applyNumberFormat="1" applyFont="1"/>
    <xf numFmtId="43" fontId="7" fillId="0" borderId="0" xfId="1" applyFont="1" applyFill="1"/>
    <xf numFmtId="43" fontId="15" fillId="0" borderId="0" xfId="1" applyFont="1"/>
    <xf numFmtId="43" fontId="0" fillId="0" borderId="0" xfId="1" applyFont="1"/>
    <xf numFmtId="15" fontId="12" fillId="0" borderId="0" xfId="0" applyNumberFormat="1" applyFont="1"/>
    <xf numFmtId="43" fontId="15" fillId="0" borderId="0" xfId="1" applyFont="1" applyBorder="1"/>
    <xf numFmtId="43" fontId="15" fillId="0" borderId="1" xfId="1" applyFont="1" applyBorder="1"/>
    <xf numFmtId="44" fontId="11" fillId="0" borderId="0" xfId="2" applyFont="1" applyAlignment="1">
      <alignment horizontal="right"/>
    </xf>
    <xf numFmtId="44" fontId="11" fillId="0" borderId="0" xfId="2" applyFont="1" applyAlignment="1">
      <alignment horizontal="right" vertical="top" wrapText="1"/>
    </xf>
    <xf numFmtId="44" fontId="11" fillId="0" borderId="0" xfId="2" applyFont="1" applyAlignment="1">
      <alignment horizontal="right" vertical="justify"/>
    </xf>
    <xf numFmtId="44" fontId="12" fillId="0" borderId="0" xfId="2" applyFont="1" applyFill="1"/>
    <xf numFmtId="44" fontId="12" fillId="0" borderId="0" xfId="2" applyFont="1" applyFill="1" applyBorder="1"/>
    <xf numFmtId="44" fontId="12" fillId="0" borderId="0" xfId="2" applyFont="1"/>
    <xf numFmtId="44" fontId="0" fillId="0" borderId="0" xfId="2" applyFont="1"/>
    <xf numFmtId="44" fontId="11" fillId="0" borderId="1" xfId="2" applyFont="1" applyBorder="1" applyAlignment="1">
      <alignment horizontal="right"/>
    </xf>
    <xf numFmtId="0" fontId="20" fillId="0" borderId="0" xfId="0" applyFont="1"/>
    <xf numFmtId="43" fontId="20" fillId="0" borderId="0" xfId="1" applyFont="1" applyFill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4" fontId="12" fillId="0" borderId="0" xfId="0" applyNumberFormat="1" applyFont="1"/>
    <xf numFmtId="166" fontId="11" fillId="9" borderId="0" xfId="0" applyNumberFormat="1" applyFont="1" applyFill="1" applyAlignment="1">
      <alignment horizontal="right"/>
    </xf>
    <xf numFmtId="166" fontId="11" fillId="10" borderId="0" xfId="0" applyNumberFormat="1" applyFont="1" applyFill="1" applyAlignment="1">
      <alignment horizontal="right"/>
    </xf>
    <xf numFmtId="44" fontId="11" fillId="9" borderId="0" xfId="2" applyFont="1" applyFill="1" applyAlignment="1">
      <alignment horizontal="right"/>
    </xf>
    <xf numFmtId="0" fontId="22" fillId="0" borderId="0" xfId="0" applyFont="1"/>
    <xf numFmtId="0" fontId="11" fillId="10" borderId="0" xfId="0" applyFont="1" applyFill="1" applyAlignment="1">
      <alignment horizontal="right"/>
    </xf>
    <xf numFmtId="17" fontId="6" fillId="0" borderId="0" xfId="0" applyNumberFormat="1" applyFont="1"/>
    <xf numFmtId="0" fontId="23" fillId="0" borderId="0" xfId="0" applyFont="1"/>
    <xf numFmtId="43" fontId="6" fillId="5" borderId="0" xfId="1" applyFont="1" applyFill="1" applyBorder="1"/>
    <xf numFmtId="43" fontId="12" fillId="9" borderId="0" xfId="0" applyNumberFormat="1" applyFont="1" applyFill="1"/>
    <xf numFmtId="43" fontId="12" fillId="9" borderId="0" xfId="1" applyFont="1" applyFill="1"/>
    <xf numFmtId="0" fontId="24" fillId="0" borderId="0" xfId="0" applyFont="1"/>
    <xf numFmtId="44" fontId="0" fillId="0" borderId="0" xfId="2" applyFont="1" applyFill="1"/>
    <xf numFmtId="44" fontId="11" fillId="0" borderId="0" xfId="2" applyFont="1" applyFill="1" applyAlignment="1">
      <alignment horizontal="right"/>
    </xf>
    <xf numFmtId="44" fontId="12" fillId="0" borderId="0" xfId="2" applyFont="1" applyFill="1" applyAlignment="1">
      <alignment horizontal="right"/>
    </xf>
    <xf numFmtId="44" fontId="12" fillId="9" borderId="0" xfId="2" applyFont="1" applyFill="1" applyBorder="1"/>
    <xf numFmtId="44" fontId="12" fillId="9" borderId="0" xfId="2" applyFont="1" applyFill="1"/>
    <xf numFmtId="1" fontId="1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3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3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3"/>
  <sheetViews>
    <sheetView tabSelected="1" topLeftCell="A10" zoomScale="70" zoomScaleNormal="70" zoomScalePageLayoutView="70" workbookViewId="0">
      <selection activeCell="E4" sqref="E4"/>
    </sheetView>
  </sheetViews>
  <sheetFormatPr defaultColWidth="8.77734375" defaultRowHeight="13.2" x14ac:dyDescent="0.25"/>
  <cols>
    <col min="4" max="7" width="21.77734375" customWidth="1"/>
    <col min="8" max="8" width="4.77734375" customWidth="1"/>
    <col min="9" max="9" width="23" style="164" bestFit="1" customWidth="1"/>
    <col min="15" max="15" width="12.33203125" bestFit="1" customWidth="1"/>
    <col min="17" max="17" width="12.33203125" bestFit="1" customWidth="1"/>
    <col min="19" max="19" width="12.33203125" bestFit="1" customWidth="1"/>
  </cols>
  <sheetData>
    <row r="1" spans="2:11" ht="35.4" x14ac:dyDescent="0.6">
      <c r="B1" s="220" t="s">
        <v>204</v>
      </c>
    </row>
    <row r="2" spans="2:11" ht="21" x14ac:dyDescent="0.4">
      <c r="B2" s="151"/>
    </row>
    <row r="3" spans="2:11" ht="22.8" x14ac:dyDescent="0.4">
      <c r="B3" s="152" t="s">
        <v>208</v>
      </c>
      <c r="C3" s="153"/>
      <c r="D3" s="153"/>
      <c r="E3" s="165" t="s">
        <v>405</v>
      </c>
      <c r="F3" s="153"/>
      <c r="G3" s="153"/>
      <c r="H3" s="153"/>
      <c r="K3" s="153"/>
    </row>
    <row r="4" spans="2:11" ht="10.199999999999999" customHeight="1" x14ac:dyDescent="0.25"/>
    <row r="5" spans="2:11" ht="10.199999999999999" customHeight="1" x14ac:dyDescent="0.25"/>
    <row r="6" spans="2:11" ht="10.199999999999999" customHeight="1" x14ac:dyDescent="0.25">
      <c r="I6" s="166"/>
    </row>
    <row r="7" spans="2:11" ht="21" customHeight="1" x14ac:dyDescent="0.4">
      <c r="B7" s="153" t="str">
        <f>'NEW VILLAGE HALL (2)'!D1</f>
        <v>Village Hall</v>
      </c>
      <c r="C7" s="153"/>
      <c r="D7" s="153"/>
      <c r="E7" s="154" t="str">
        <f>'NEW VILLAGE HALL (2)'!A1</f>
        <v>Page 2</v>
      </c>
      <c r="F7" s="213"/>
      <c r="G7" s="153"/>
      <c r="H7" s="153"/>
      <c r="I7" s="167">
        <f>'NEW VILLAGE HALL (2)'!E87</f>
        <v>29417.260000000002</v>
      </c>
      <c r="J7" s="155" t="s">
        <v>297</v>
      </c>
    </row>
    <row r="8" spans="2:11" ht="22.8" x14ac:dyDescent="0.4">
      <c r="B8" s="153"/>
      <c r="D8" s="153"/>
      <c r="E8" s="153"/>
      <c r="F8" s="153"/>
      <c r="G8" s="153"/>
      <c r="H8" s="153"/>
      <c r="I8" s="167"/>
      <c r="J8" s="155"/>
    </row>
    <row r="9" spans="2:11" ht="10.199999999999999" customHeight="1" x14ac:dyDescent="0.4">
      <c r="B9" s="153"/>
      <c r="C9" s="153"/>
      <c r="D9" s="153"/>
      <c r="E9" s="153"/>
      <c r="F9" s="153"/>
      <c r="G9" s="153"/>
      <c r="H9" s="153"/>
      <c r="I9" s="167"/>
      <c r="J9" s="155"/>
    </row>
    <row r="10" spans="2:11" ht="10.199999999999999" customHeight="1" x14ac:dyDescent="0.4">
      <c r="B10" s="153"/>
      <c r="C10" s="153"/>
      <c r="D10" s="153"/>
      <c r="E10" s="153"/>
      <c r="F10" s="153"/>
      <c r="G10" s="153"/>
      <c r="H10" s="153"/>
      <c r="I10" s="167"/>
      <c r="J10" s="155"/>
    </row>
    <row r="11" spans="2:11" ht="10.199999999999999" customHeight="1" x14ac:dyDescent="0.4">
      <c r="B11" s="153"/>
      <c r="C11" s="153"/>
      <c r="D11" s="153"/>
      <c r="E11" s="153"/>
      <c r="F11" s="153"/>
      <c r="G11" s="153"/>
      <c r="H11" s="153"/>
      <c r="I11" s="167"/>
      <c r="J11" s="155"/>
    </row>
    <row r="12" spans="2:11" ht="22.8" x14ac:dyDescent="0.4">
      <c r="B12" s="153" t="str">
        <f>'VILLAGE GREEN (3)'!D1</f>
        <v>Village Green</v>
      </c>
      <c r="C12" s="153"/>
      <c r="D12" s="153"/>
      <c r="E12" s="154" t="str">
        <f>'VILLAGE GREEN (3)'!A1</f>
        <v>Page 3</v>
      </c>
      <c r="F12" s="153" t="str">
        <f>'VILLAGE GREEN (3)'!E1</f>
        <v>Cllr Carpenter</v>
      </c>
      <c r="G12" s="153"/>
      <c r="H12" s="153"/>
      <c r="I12" s="167">
        <f>'VILLAGE GREEN (3)'!E37</f>
        <v>12257.049999999997</v>
      </c>
      <c r="J12" s="155" t="s">
        <v>297</v>
      </c>
    </row>
    <row r="13" spans="2:11" ht="22.8" x14ac:dyDescent="0.4">
      <c r="B13" s="153"/>
      <c r="D13" s="153"/>
      <c r="E13" s="153"/>
      <c r="F13" s="153"/>
      <c r="G13" s="153"/>
      <c r="H13" s="153"/>
      <c r="I13" s="167"/>
      <c r="J13" s="155"/>
    </row>
    <row r="14" spans="2:11" ht="10.199999999999999" customHeight="1" x14ac:dyDescent="0.4">
      <c r="B14" s="153"/>
      <c r="C14" s="153"/>
      <c r="D14" s="153"/>
      <c r="E14" s="153"/>
      <c r="F14" s="153"/>
      <c r="G14" s="153"/>
      <c r="H14" s="153"/>
      <c r="I14" s="167"/>
      <c r="J14" s="155"/>
    </row>
    <row r="15" spans="2:11" ht="10.199999999999999" customHeight="1" x14ac:dyDescent="0.4">
      <c r="B15" s="153"/>
      <c r="C15" s="153"/>
      <c r="D15" s="153"/>
      <c r="E15" s="153"/>
      <c r="F15" s="153"/>
      <c r="G15" s="153"/>
      <c r="H15" s="153"/>
      <c r="I15" s="167"/>
      <c r="J15" s="155"/>
    </row>
    <row r="16" spans="2:11" ht="10.199999999999999" customHeight="1" x14ac:dyDescent="0.4">
      <c r="B16" s="153"/>
      <c r="C16" s="153"/>
      <c r="D16" s="153"/>
      <c r="E16" s="153"/>
      <c r="F16" s="153"/>
      <c r="G16" s="153"/>
      <c r="H16" s="153"/>
      <c r="I16" s="167"/>
      <c r="J16" s="155"/>
    </row>
    <row r="17" spans="2:10" ht="22.8" x14ac:dyDescent="0.4">
      <c r="B17" s="153" t="str">
        <f>'PLAYING FIELDS (4)'!D1</f>
        <v>Playing Fields</v>
      </c>
      <c r="C17" s="153"/>
      <c r="D17" s="153"/>
      <c r="E17" s="154" t="str">
        <f>'PLAYING FIELDS (4)'!A1</f>
        <v>Page 4</v>
      </c>
      <c r="F17" s="153" t="str">
        <f>'PLAYING FIELDS (4)'!E1</f>
        <v>Cllr Carpenter</v>
      </c>
      <c r="G17" s="153"/>
      <c r="H17" s="153"/>
      <c r="I17" s="167">
        <f>'PLAYING FIELDS (4)'!E51</f>
        <v>212109.96000000002</v>
      </c>
      <c r="J17" s="155" t="s">
        <v>297</v>
      </c>
    </row>
    <row r="18" spans="2:10" ht="22.8" x14ac:dyDescent="0.4">
      <c r="B18" s="153"/>
      <c r="D18" s="153"/>
      <c r="E18" s="153"/>
      <c r="F18" s="153"/>
      <c r="G18" s="153"/>
      <c r="H18" s="153"/>
      <c r="I18" s="167"/>
      <c r="J18" s="155"/>
    </row>
    <row r="19" spans="2:10" ht="10.199999999999999" customHeight="1" x14ac:dyDescent="0.4">
      <c r="B19" s="153"/>
      <c r="C19" s="153"/>
      <c r="D19" s="153"/>
      <c r="E19" s="153"/>
      <c r="F19" s="153"/>
      <c r="G19" s="153"/>
      <c r="H19" s="153"/>
      <c r="I19" s="167"/>
      <c r="J19" s="155"/>
    </row>
    <row r="20" spans="2:10" ht="10.199999999999999" customHeight="1" x14ac:dyDescent="0.4">
      <c r="B20" s="153"/>
      <c r="C20" s="153"/>
      <c r="D20" s="153"/>
      <c r="E20" s="153"/>
      <c r="F20" s="153"/>
      <c r="G20" s="153"/>
      <c r="H20" s="153"/>
      <c r="I20" s="167"/>
      <c r="J20" s="155"/>
    </row>
    <row r="21" spans="2:10" ht="10.199999999999999" customHeight="1" x14ac:dyDescent="0.4">
      <c r="B21" s="153"/>
      <c r="C21" s="153"/>
      <c r="D21" s="153"/>
      <c r="E21" s="153"/>
      <c r="F21" s="153"/>
      <c r="G21" s="153"/>
      <c r="H21" s="153"/>
      <c r="I21" s="167"/>
      <c r="J21" s="155"/>
    </row>
    <row r="22" spans="2:10" ht="22.8" x14ac:dyDescent="0.4">
      <c r="B22" s="153" t="str">
        <f>'COMMUNITY ASSETS (5)'!D1</f>
        <v>Community Assets</v>
      </c>
      <c r="C22" s="153"/>
      <c r="D22" s="153"/>
      <c r="E22" s="154" t="str">
        <f>'COMMUNITY ASSETS (5)'!A1</f>
        <v>Page 5</v>
      </c>
      <c r="F22" s="213"/>
      <c r="G22" s="153"/>
      <c r="H22" s="153"/>
      <c r="I22" s="167">
        <f>'COMMUNITY ASSETS (5)'!E22</f>
        <v>154830.96396000002</v>
      </c>
      <c r="J22" s="155" t="s">
        <v>297</v>
      </c>
    </row>
    <row r="23" spans="2:10" ht="22.8" x14ac:dyDescent="0.4">
      <c r="B23" s="153"/>
      <c r="D23" s="153"/>
      <c r="E23" s="153"/>
      <c r="F23" s="153"/>
      <c r="G23" s="153"/>
      <c r="H23" s="153"/>
      <c r="I23" s="167"/>
      <c r="J23" s="155"/>
    </row>
    <row r="24" spans="2:10" ht="10.199999999999999" customHeight="1" x14ac:dyDescent="0.4">
      <c r="B24" s="153"/>
      <c r="C24" s="153"/>
      <c r="D24" s="153"/>
      <c r="E24" s="153"/>
      <c r="F24" s="153"/>
      <c r="G24" s="153"/>
      <c r="H24" s="153"/>
      <c r="I24" s="167"/>
      <c r="J24" s="155"/>
    </row>
    <row r="25" spans="2:10" ht="10.199999999999999" customHeight="1" x14ac:dyDescent="0.4">
      <c r="B25" s="153"/>
      <c r="C25" s="153"/>
      <c r="D25" s="153"/>
      <c r="E25" s="153"/>
      <c r="F25" s="153"/>
      <c r="G25" s="153"/>
      <c r="H25" s="153"/>
      <c r="I25" s="167"/>
      <c r="J25" s="155"/>
    </row>
    <row r="26" spans="2:10" ht="10.199999999999999" customHeight="1" x14ac:dyDescent="0.4">
      <c r="B26" s="153"/>
      <c r="C26" s="153"/>
      <c r="D26" s="153"/>
      <c r="E26" s="153"/>
      <c r="F26" s="153"/>
      <c r="G26" s="153"/>
      <c r="H26" s="153"/>
      <c r="I26" s="167"/>
      <c r="J26" s="155"/>
    </row>
    <row r="27" spans="2:10" ht="22.8" x14ac:dyDescent="0.4">
      <c r="B27" s="153" t="str">
        <f>'EQUIPMENT (6)'!D1</f>
        <v>Equipment</v>
      </c>
      <c r="C27" s="153"/>
      <c r="D27" s="153"/>
      <c r="E27" s="154" t="str">
        <f>'EQUIPMENT (6)'!A1</f>
        <v>Page 6</v>
      </c>
      <c r="F27" s="213"/>
      <c r="G27" s="153"/>
      <c r="H27" s="153"/>
      <c r="I27" s="167">
        <f>'EQUIPMENT (6)'!E25</f>
        <v>4074.3699999999994</v>
      </c>
      <c r="J27" s="155"/>
    </row>
    <row r="28" spans="2:10" ht="22.8" x14ac:dyDescent="0.4">
      <c r="B28" s="153"/>
      <c r="D28" s="153"/>
      <c r="E28" s="153"/>
      <c r="F28" s="153"/>
      <c r="G28" s="153"/>
      <c r="H28" s="153"/>
      <c r="I28" s="167"/>
      <c r="J28" s="155"/>
    </row>
    <row r="29" spans="2:10" ht="22.8" x14ac:dyDescent="0.4">
      <c r="B29" s="153"/>
      <c r="C29" s="153"/>
      <c r="D29" s="153"/>
      <c r="E29" s="153"/>
      <c r="F29" s="153"/>
      <c r="G29" s="153"/>
      <c r="H29" s="153"/>
      <c r="I29" s="167"/>
    </row>
    <row r="30" spans="2:10" ht="23.4" thickBot="1" x14ac:dyDescent="0.45">
      <c r="B30" s="153" t="s">
        <v>207</v>
      </c>
      <c r="C30" s="153"/>
      <c r="D30" s="153"/>
      <c r="E30" s="153"/>
      <c r="F30" s="153"/>
      <c r="G30" s="153"/>
      <c r="H30" s="153"/>
      <c r="I30" s="168">
        <f>SUM(I7:I29)</f>
        <v>412689.60396000004</v>
      </c>
    </row>
    <row r="31" spans="2:10" ht="22.8" x14ac:dyDescent="0.4">
      <c r="B31" s="153"/>
      <c r="C31" s="153"/>
      <c r="D31" s="153"/>
      <c r="E31" s="153"/>
      <c r="F31" s="153"/>
      <c r="G31" s="153"/>
      <c r="H31" s="153"/>
      <c r="I31" s="169"/>
    </row>
    <row r="36" spans="2:19" x14ac:dyDescent="0.25">
      <c r="I36"/>
    </row>
    <row r="37" spans="2:19" ht="21" customHeight="1" x14ac:dyDescent="0.4">
      <c r="B37" s="153" t="s">
        <v>398</v>
      </c>
      <c r="F37" s="192">
        <v>411139.78396000003</v>
      </c>
      <c r="I37"/>
    </row>
    <row r="38" spans="2:19" x14ac:dyDescent="0.25">
      <c r="F38" s="193"/>
      <c r="I38"/>
    </row>
    <row r="39" spans="2:19" s="153" customFormat="1" ht="21" customHeight="1" x14ac:dyDescent="0.4">
      <c r="B39" s="153" t="s">
        <v>355</v>
      </c>
      <c r="F39" s="192">
        <f>'NEW VILLAGE HALL (2)'!E91+'VILLAGE GREEN (3)'!E41+'PLAYING FIELDS (4)'!E55+'EQUIPMENT (6)'!E29</f>
        <v>1549.8200000000002</v>
      </c>
      <c r="G39"/>
      <c r="I39"/>
      <c r="M39"/>
      <c r="N39"/>
      <c r="O39"/>
      <c r="P39"/>
      <c r="Q39"/>
      <c r="R39"/>
      <c r="S39"/>
    </row>
    <row r="40" spans="2:19" ht="21" customHeight="1" x14ac:dyDescent="0.4">
      <c r="B40" s="153"/>
      <c r="C40" s="153"/>
      <c r="D40" s="153"/>
      <c r="E40" s="153"/>
      <c r="F40" s="195"/>
      <c r="I40"/>
    </row>
    <row r="41" spans="2:19" ht="21" customHeight="1" thickBot="1" x14ac:dyDescent="0.45">
      <c r="B41" s="153" t="s">
        <v>399</v>
      </c>
      <c r="F41" s="196">
        <f>SUM(F37:F39)</f>
        <v>412689.60396000004</v>
      </c>
      <c r="I41"/>
    </row>
    <row r="42" spans="2:19" ht="21" customHeight="1" thickTop="1" x14ac:dyDescent="0.25">
      <c r="I42"/>
    </row>
    <row r="43" spans="2:19" ht="21" customHeight="1" x14ac:dyDescent="0.25"/>
    <row r="44" spans="2:19" ht="21" customHeight="1" x14ac:dyDescent="0.25"/>
    <row r="45" spans="2:19" ht="21" customHeight="1" x14ac:dyDescent="0.25"/>
    <row r="46" spans="2:19" ht="21" customHeight="1" x14ac:dyDescent="0.25"/>
    <row r="47" spans="2:19" ht="21" customHeight="1" x14ac:dyDescent="0.25">
      <c r="O47" s="188">
        <f>O30-O43</f>
        <v>0</v>
      </c>
    </row>
    <row r="48" spans="2:19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</sheetData>
  <pageMargins left="0.25" right="0.25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9"/>
  <sheetViews>
    <sheetView topLeftCell="B67" zoomScale="70" zoomScaleNormal="70" zoomScalePageLayoutView="70" workbookViewId="0">
      <selection activeCell="D93" sqref="D93"/>
    </sheetView>
  </sheetViews>
  <sheetFormatPr defaultColWidth="8.77734375" defaultRowHeight="15.6" x14ac:dyDescent="0.3"/>
  <cols>
    <col min="1" max="1" width="13.6640625" style="88" customWidth="1"/>
    <col min="2" max="2" width="13.44140625" style="87" customWidth="1"/>
    <col min="3" max="3" width="9.44140625" style="89" bestFit="1" customWidth="1"/>
    <col min="4" max="4" width="47.109375" style="93" customWidth="1"/>
    <col min="5" max="5" width="19.44140625" style="94" bestFit="1" customWidth="1"/>
    <col min="6" max="6" width="9.21875" style="91" customWidth="1"/>
    <col min="7" max="7" width="75.5546875" style="123" bestFit="1" customWidth="1"/>
    <col min="8" max="9" width="12.44140625" style="90" customWidth="1"/>
    <col min="10" max="10" width="12.44140625" style="179" customWidth="1"/>
    <col min="11" max="11" width="36.33203125" style="90" customWidth="1"/>
    <col min="13" max="13" width="17.44140625" style="87" customWidth="1"/>
    <col min="14" max="14" width="16.6640625" style="87" bestFit="1" customWidth="1"/>
    <col min="15" max="17" width="8.77734375" style="87"/>
    <col min="18" max="268" width="11.44140625" style="87" customWidth="1"/>
    <col min="269" max="16384" width="8.77734375" style="87"/>
  </cols>
  <sheetData>
    <row r="1" spans="1:22" ht="17.399999999999999" x14ac:dyDescent="0.3">
      <c r="A1" s="88" t="s">
        <v>280</v>
      </c>
      <c r="D1" s="95" t="s">
        <v>226</v>
      </c>
    </row>
    <row r="3" spans="1:22" x14ac:dyDescent="0.3">
      <c r="N3" s="87" t="s">
        <v>214</v>
      </c>
    </row>
    <row r="4" spans="1:22" s="97" customFormat="1" ht="37.950000000000003" customHeight="1" x14ac:dyDescent="0.25">
      <c r="A4" s="96" t="s">
        <v>242</v>
      </c>
      <c r="C4" s="226" t="s">
        <v>227</v>
      </c>
      <c r="D4" s="227"/>
      <c r="E4" s="98" t="s">
        <v>215</v>
      </c>
      <c r="F4" s="99"/>
      <c r="G4" s="97" t="s">
        <v>228</v>
      </c>
      <c r="H4" s="100" t="s">
        <v>218</v>
      </c>
      <c r="I4" s="101" t="s">
        <v>217</v>
      </c>
      <c r="J4" s="180" t="s">
        <v>316</v>
      </c>
      <c r="K4" s="100" t="s">
        <v>216</v>
      </c>
      <c r="N4" s="97" t="s">
        <v>4</v>
      </c>
      <c r="R4" s="97" t="s">
        <v>194</v>
      </c>
      <c r="S4" s="97" t="s">
        <v>193</v>
      </c>
      <c r="V4" s="97" t="s">
        <v>195</v>
      </c>
    </row>
    <row r="5" spans="1:22" s="111" customFormat="1" x14ac:dyDescent="0.3">
      <c r="A5" s="102"/>
      <c r="B5" s="103" t="s">
        <v>209</v>
      </c>
      <c r="C5" s="104"/>
      <c r="D5" s="105"/>
      <c r="E5" s="106"/>
      <c r="F5" s="107"/>
      <c r="G5" s="103"/>
      <c r="H5" s="109"/>
      <c r="I5" s="110"/>
      <c r="J5" s="181"/>
      <c r="K5" s="108"/>
      <c r="M5" s="108"/>
      <c r="N5" s="109"/>
      <c r="R5" s="105"/>
      <c r="S5" s="105"/>
      <c r="T5" s="108"/>
    </row>
    <row r="6" spans="1:22" x14ac:dyDescent="0.3">
      <c r="A6" s="112">
        <v>42705</v>
      </c>
      <c r="C6" s="113">
        <v>16</v>
      </c>
      <c r="D6" s="93" t="s">
        <v>210</v>
      </c>
      <c r="E6" s="211">
        <v>2109.87</v>
      </c>
      <c r="I6" s="114"/>
      <c r="N6" s="115">
        <v>2109.87</v>
      </c>
      <c r="R6" s="115">
        <v>2109.87</v>
      </c>
      <c r="S6" s="115">
        <v>2109.87</v>
      </c>
      <c r="V6" s="115">
        <v>2109.87</v>
      </c>
    </row>
    <row r="7" spans="1:22" x14ac:dyDescent="0.3">
      <c r="A7" s="112">
        <v>42705</v>
      </c>
      <c r="C7" s="89">
        <v>1</v>
      </c>
      <c r="D7" s="93" t="s">
        <v>213</v>
      </c>
      <c r="E7" s="211">
        <v>230</v>
      </c>
      <c r="I7" s="114"/>
      <c r="N7" s="115">
        <v>230</v>
      </c>
      <c r="R7" s="115">
        <v>230</v>
      </c>
      <c r="S7" s="115">
        <v>230</v>
      </c>
      <c r="V7" s="115">
        <v>230</v>
      </c>
    </row>
    <row r="8" spans="1:22" x14ac:dyDescent="0.3">
      <c r="A8" s="112">
        <v>35674</v>
      </c>
      <c r="C8" s="89">
        <v>1</v>
      </c>
      <c r="D8" s="93" t="s">
        <v>343</v>
      </c>
      <c r="E8" s="211">
        <v>55.31</v>
      </c>
      <c r="I8" s="114"/>
      <c r="N8" s="115">
        <v>0</v>
      </c>
      <c r="R8" s="115">
        <v>230</v>
      </c>
      <c r="S8" s="115">
        <v>230</v>
      </c>
      <c r="V8" s="115">
        <v>230</v>
      </c>
    </row>
    <row r="9" spans="1:22" x14ac:dyDescent="0.3">
      <c r="A9" s="112"/>
      <c r="I9" s="114"/>
      <c r="N9" s="115"/>
      <c r="R9" s="115"/>
      <c r="S9" s="115"/>
      <c r="V9" s="115"/>
    </row>
    <row r="10" spans="1:22" x14ac:dyDescent="0.3">
      <c r="A10" s="112"/>
      <c r="B10" s="103" t="s">
        <v>221</v>
      </c>
      <c r="I10" s="114"/>
      <c r="N10" s="115"/>
      <c r="R10" s="115"/>
      <c r="S10" s="115"/>
      <c r="V10" s="115"/>
    </row>
    <row r="11" spans="1:22" x14ac:dyDescent="0.3">
      <c r="A11" s="116"/>
      <c r="C11" s="117">
        <v>1</v>
      </c>
      <c r="D11" s="93" t="s">
        <v>266</v>
      </c>
      <c r="F11" s="91" t="s">
        <v>237</v>
      </c>
      <c r="G11" s="123" t="s">
        <v>273</v>
      </c>
      <c r="I11" s="114"/>
    </row>
    <row r="12" spans="1:22" x14ac:dyDescent="0.3">
      <c r="A12" s="116"/>
      <c r="C12" s="117">
        <v>1</v>
      </c>
      <c r="D12" s="93" t="s">
        <v>265</v>
      </c>
      <c r="F12" s="91" t="s">
        <v>237</v>
      </c>
      <c r="G12" s="123" t="s">
        <v>274</v>
      </c>
      <c r="I12" s="114"/>
    </row>
    <row r="13" spans="1:22" x14ac:dyDescent="0.3">
      <c r="A13" s="116"/>
      <c r="C13" s="117">
        <v>1</v>
      </c>
      <c r="D13" s="93" t="s">
        <v>248</v>
      </c>
      <c r="F13" s="91" t="s">
        <v>237</v>
      </c>
      <c r="G13" s="123" t="s">
        <v>274</v>
      </c>
      <c r="I13" s="114"/>
    </row>
    <row r="14" spans="1:22" x14ac:dyDescent="0.3">
      <c r="A14" s="116"/>
      <c r="C14" s="117">
        <v>1</v>
      </c>
      <c r="D14" s="93" t="s">
        <v>249</v>
      </c>
      <c r="F14" s="91" t="s">
        <v>237</v>
      </c>
      <c r="G14" s="123" t="s">
        <v>274</v>
      </c>
      <c r="I14" s="114"/>
    </row>
    <row r="15" spans="1:22" x14ac:dyDescent="0.3">
      <c r="A15" s="116"/>
      <c r="C15" s="117">
        <v>1</v>
      </c>
      <c r="D15" s="93" t="s">
        <v>96</v>
      </c>
      <c r="F15" s="91" t="s">
        <v>237</v>
      </c>
      <c r="G15" s="123" t="s">
        <v>274</v>
      </c>
      <c r="I15" s="114"/>
    </row>
    <row r="16" spans="1:22" x14ac:dyDescent="0.3">
      <c r="A16" s="116"/>
      <c r="C16" s="117">
        <v>1</v>
      </c>
      <c r="D16" s="93" t="s">
        <v>250</v>
      </c>
      <c r="F16" s="91" t="s">
        <v>237</v>
      </c>
      <c r="G16" s="123" t="s">
        <v>274</v>
      </c>
      <c r="I16" s="114"/>
    </row>
    <row r="17" spans="1:22" x14ac:dyDescent="0.3">
      <c r="A17" s="118"/>
      <c r="C17" s="89">
        <v>1</v>
      </c>
      <c r="D17" s="119" t="s">
        <v>260</v>
      </c>
      <c r="F17" s="91" t="s">
        <v>237</v>
      </c>
      <c r="G17" s="123" t="s">
        <v>274</v>
      </c>
      <c r="I17" s="114"/>
      <c r="N17" s="115"/>
      <c r="V17" s="115"/>
    </row>
    <row r="18" spans="1:22" x14ac:dyDescent="0.3">
      <c r="A18" s="118"/>
      <c r="D18" s="119" t="s">
        <v>261</v>
      </c>
      <c r="F18" s="91" t="s">
        <v>237</v>
      </c>
      <c r="G18" s="123" t="s">
        <v>274</v>
      </c>
      <c r="I18" s="114"/>
      <c r="N18" s="115"/>
      <c r="V18" s="115"/>
    </row>
    <row r="19" spans="1:22" x14ac:dyDescent="0.3">
      <c r="A19" s="118"/>
      <c r="C19" s="89">
        <v>1</v>
      </c>
      <c r="D19" s="119" t="s">
        <v>262</v>
      </c>
      <c r="F19" s="91" t="s">
        <v>237</v>
      </c>
      <c r="G19" s="123" t="s">
        <v>274</v>
      </c>
      <c r="I19" s="114"/>
      <c r="N19" s="115"/>
      <c r="V19" s="115"/>
    </row>
    <row r="20" spans="1:22" x14ac:dyDescent="0.3">
      <c r="A20" s="118"/>
      <c r="C20" s="89">
        <v>2</v>
      </c>
      <c r="D20" s="119" t="s">
        <v>263</v>
      </c>
      <c r="F20" s="91" t="s">
        <v>237</v>
      </c>
      <c r="G20" s="123" t="s">
        <v>274</v>
      </c>
      <c r="I20" s="114"/>
      <c r="N20" s="115"/>
      <c r="V20" s="115"/>
    </row>
    <row r="21" spans="1:22" x14ac:dyDescent="0.3">
      <c r="A21" s="118"/>
      <c r="D21" s="119" t="s">
        <v>264</v>
      </c>
      <c r="F21" s="91" t="s">
        <v>237</v>
      </c>
      <c r="G21" s="123" t="s">
        <v>274</v>
      </c>
      <c r="I21" s="114"/>
      <c r="N21" s="115"/>
      <c r="V21" s="115"/>
    </row>
    <row r="22" spans="1:22" x14ac:dyDescent="0.3">
      <c r="A22" s="112"/>
      <c r="I22" s="114"/>
      <c r="N22" s="115"/>
      <c r="R22" s="115"/>
      <c r="S22" s="115"/>
      <c r="V22" s="115"/>
    </row>
    <row r="23" spans="1:22" x14ac:dyDescent="0.3">
      <c r="A23" s="112"/>
      <c r="B23" s="103" t="s">
        <v>219</v>
      </c>
      <c r="I23" s="114"/>
      <c r="L23" s="87"/>
      <c r="N23" s="115"/>
      <c r="R23" s="115"/>
      <c r="S23" s="115"/>
      <c r="V23" s="115"/>
    </row>
    <row r="24" spans="1:22" x14ac:dyDescent="0.3">
      <c r="A24" s="118">
        <v>43083</v>
      </c>
      <c r="C24" s="89">
        <v>90</v>
      </c>
      <c r="D24" s="93" t="s">
        <v>225</v>
      </c>
      <c r="E24" s="211">
        <v>4132.8</v>
      </c>
      <c r="H24" s="120"/>
      <c r="I24" s="114"/>
      <c r="L24" s="87"/>
      <c r="N24" s="115">
        <v>4132.8</v>
      </c>
      <c r="R24" s="115">
        <v>4132.8</v>
      </c>
      <c r="S24" s="115">
        <v>4132.8</v>
      </c>
      <c r="V24" s="115">
        <v>4132.8</v>
      </c>
    </row>
    <row r="25" spans="1:22" x14ac:dyDescent="0.3">
      <c r="A25" s="118">
        <v>43083</v>
      </c>
      <c r="C25" s="89">
        <v>1</v>
      </c>
      <c r="D25" s="93" t="s">
        <v>229</v>
      </c>
      <c r="E25" s="211">
        <v>0</v>
      </c>
      <c r="I25" s="114"/>
      <c r="L25" s="87"/>
      <c r="N25" s="115">
        <v>0</v>
      </c>
      <c r="R25" s="115">
        <v>0</v>
      </c>
      <c r="S25" s="115">
        <v>0</v>
      </c>
      <c r="V25" s="115">
        <v>0</v>
      </c>
    </row>
    <row r="26" spans="1:22" x14ac:dyDescent="0.3">
      <c r="A26" s="118">
        <v>43083</v>
      </c>
      <c r="C26" s="89">
        <v>6</v>
      </c>
      <c r="D26" s="93" t="s">
        <v>230</v>
      </c>
      <c r="E26" s="211">
        <v>0</v>
      </c>
      <c r="G26" s="123" t="s">
        <v>354</v>
      </c>
      <c r="H26" s="90" t="s">
        <v>258</v>
      </c>
      <c r="I26" s="114"/>
      <c r="J26" s="179">
        <f>I26-E26</f>
        <v>0</v>
      </c>
      <c r="K26" s="90" t="s">
        <v>259</v>
      </c>
      <c r="L26" s="87"/>
      <c r="N26" s="115">
        <v>258</v>
      </c>
      <c r="R26" s="115">
        <v>258</v>
      </c>
      <c r="S26" s="115">
        <v>258</v>
      </c>
      <c r="V26" s="115">
        <v>258</v>
      </c>
    </row>
    <row r="27" spans="1:22" ht="16.2" thickBot="1" x14ac:dyDescent="0.35">
      <c r="A27" s="118"/>
      <c r="B27" s="111"/>
      <c r="D27" s="121"/>
      <c r="E27" s="214"/>
      <c r="F27" s="111"/>
      <c r="I27" s="114"/>
      <c r="L27" s="87"/>
      <c r="V27" s="122">
        <f>SUM(V6:V26)</f>
        <v>6960.67</v>
      </c>
    </row>
    <row r="28" spans="1:22" ht="16.2" thickTop="1" x14ac:dyDescent="0.3">
      <c r="A28" s="118"/>
      <c r="B28" s="103" t="s">
        <v>220</v>
      </c>
      <c r="D28" s="121"/>
      <c r="E28" s="211"/>
      <c r="I28" s="114"/>
      <c r="L28" s="87"/>
      <c r="N28" s="115"/>
      <c r="V28" s="115"/>
    </row>
    <row r="29" spans="1:22" x14ac:dyDescent="0.3">
      <c r="E29" s="211"/>
    </row>
    <row r="30" spans="1:22" x14ac:dyDescent="0.3">
      <c r="A30" s="118">
        <v>42767</v>
      </c>
      <c r="C30" s="89">
        <v>1</v>
      </c>
      <c r="D30" s="93" t="s">
        <v>233</v>
      </c>
      <c r="E30" s="211">
        <v>86.24</v>
      </c>
      <c r="I30" s="114"/>
      <c r="L30" s="87"/>
      <c r="N30" s="115">
        <v>86.24</v>
      </c>
      <c r="R30" s="115">
        <v>86.24</v>
      </c>
      <c r="S30" s="115">
        <v>86.24</v>
      </c>
      <c r="V30" s="115">
        <v>86.24</v>
      </c>
    </row>
    <row r="31" spans="1:22" x14ac:dyDescent="0.3">
      <c r="A31" s="118">
        <v>44287</v>
      </c>
      <c r="C31" s="89">
        <v>1</v>
      </c>
      <c r="D31" s="93" t="s">
        <v>222</v>
      </c>
      <c r="E31" s="211">
        <v>1</v>
      </c>
      <c r="G31" s="123" t="s">
        <v>223</v>
      </c>
      <c r="I31" s="114"/>
      <c r="L31" s="87"/>
      <c r="N31" s="115"/>
      <c r="V31" s="115"/>
    </row>
    <row r="32" spans="1:22" ht="30.6" x14ac:dyDescent="0.3">
      <c r="A32" s="118">
        <v>44317</v>
      </c>
      <c r="C32" s="89">
        <v>1</v>
      </c>
      <c r="D32" s="93" t="s">
        <v>224</v>
      </c>
      <c r="E32" s="211">
        <v>500</v>
      </c>
      <c r="G32" s="123" t="s">
        <v>243</v>
      </c>
      <c r="I32" s="114"/>
      <c r="L32" s="87"/>
      <c r="N32" s="115"/>
      <c r="V32" s="115"/>
    </row>
    <row r="33" spans="1:22" x14ac:dyDescent="0.3">
      <c r="A33" s="118">
        <v>43070</v>
      </c>
      <c r="C33" s="89">
        <v>1</v>
      </c>
      <c r="D33" s="93" t="s">
        <v>234</v>
      </c>
      <c r="E33" s="211">
        <v>300</v>
      </c>
      <c r="G33" s="123" t="s">
        <v>178</v>
      </c>
      <c r="I33" s="114"/>
      <c r="L33" s="87"/>
      <c r="N33" s="115">
        <v>300</v>
      </c>
      <c r="R33" s="87">
        <v>300</v>
      </c>
      <c r="S33" s="115"/>
      <c r="V33" s="115">
        <v>300</v>
      </c>
    </row>
    <row r="34" spans="1:22" x14ac:dyDescent="0.3">
      <c r="A34" s="118">
        <v>42790</v>
      </c>
      <c r="C34" s="89" t="s">
        <v>118</v>
      </c>
      <c r="D34" s="119" t="s">
        <v>235</v>
      </c>
      <c r="E34" s="211">
        <v>250.08</v>
      </c>
      <c r="L34" s="87"/>
      <c r="N34" s="115">
        <v>250.08</v>
      </c>
      <c r="R34" s="115">
        <v>250.08</v>
      </c>
      <c r="S34" s="115">
        <v>250.08</v>
      </c>
      <c r="V34" s="115">
        <v>250.08</v>
      </c>
    </row>
    <row r="35" spans="1:22" x14ac:dyDescent="0.3">
      <c r="A35" s="118">
        <v>44621</v>
      </c>
      <c r="D35" s="119" t="s">
        <v>350</v>
      </c>
      <c r="E35" s="211">
        <v>1</v>
      </c>
      <c r="G35" s="123" t="s">
        <v>351</v>
      </c>
      <c r="L35" s="87"/>
      <c r="N35" s="115"/>
      <c r="R35" s="115"/>
      <c r="S35" s="115"/>
      <c r="V35" s="115"/>
    </row>
    <row r="36" spans="1:22" x14ac:dyDescent="0.3">
      <c r="A36" s="118"/>
      <c r="E36" s="211"/>
      <c r="I36" s="114"/>
      <c r="L36" s="87"/>
      <c r="N36" s="115"/>
      <c r="S36" s="115"/>
      <c r="V36" s="115"/>
    </row>
    <row r="37" spans="1:22" x14ac:dyDescent="0.3">
      <c r="A37" s="118"/>
      <c r="B37" s="103" t="s">
        <v>130</v>
      </c>
      <c r="E37" s="211"/>
      <c r="I37" s="114"/>
      <c r="L37" s="87"/>
      <c r="N37" s="115"/>
      <c r="R37" s="115"/>
      <c r="S37" s="115"/>
      <c r="V37" s="115"/>
    </row>
    <row r="38" spans="1:22" x14ac:dyDescent="0.3">
      <c r="A38" s="118">
        <v>43087</v>
      </c>
      <c r="C38" s="117">
        <v>1</v>
      </c>
      <c r="D38" s="93" t="s">
        <v>232</v>
      </c>
      <c r="E38" s="211">
        <v>84</v>
      </c>
      <c r="I38" s="114"/>
      <c r="L38" s="87"/>
      <c r="N38" s="115">
        <v>84</v>
      </c>
      <c r="R38" s="115">
        <v>84</v>
      </c>
      <c r="S38" s="115">
        <v>84</v>
      </c>
      <c r="V38" s="115">
        <v>84</v>
      </c>
    </row>
    <row r="39" spans="1:22" x14ac:dyDescent="0.3">
      <c r="A39" s="118">
        <v>43087</v>
      </c>
      <c r="C39" s="89">
        <v>1</v>
      </c>
      <c r="D39" s="93" t="s">
        <v>238</v>
      </c>
      <c r="E39" s="211">
        <v>1900</v>
      </c>
      <c r="I39" s="114"/>
      <c r="L39" s="87"/>
      <c r="N39" s="115">
        <v>1900</v>
      </c>
      <c r="R39" s="115">
        <v>1900</v>
      </c>
      <c r="S39" s="115">
        <v>1900</v>
      </c>
      <c r="V39" s="115">
        <v>1900</v>
      </c>
    </row>
    <row r="40" spans="1:22" x14ac:dyDescent="0.3">
      <c r="A40" s="118">
        <v>43087</v>
      </c>
      <c r="C40" s="89">
        <v>2</v>
      </c>
      <c r="D40" s="93" t="s">
        <v>239</v>
      </c>
      <c r="E40" s="211">
        <v>280</v>
      </c>
      <c r="I40" s="114"/>
      <c r="L40" s="87"/>
      <c r="N40" s="115">
        <v>280</v>
      </c>
      <c r="R40" s="115">
        <v>280</v>
      </c>
      <c r="S40" s="115">
        <v>280</v>
      </c>
      <c r="V40" s="115">
        <v>280</v>
      </c>
    </row>
    <row r="41" spans="1:22" x14ac:dyDescent="0.3">
      <c r="A41" s="118">
        <v>43087</v>
      </c>
      <c r="C41" s="89">
        <v>1</v>
      </c>
      <c r="D41" s="93" t="s">
        <v>240</v>
      </c>
      <c r="E41" s="211">
        <v>1800</v>
      </c>
      <c r="I41" s="114"/>
      <c r="L41" s="87"/>
      <c r="N41" s="115">
        <v>1800</v>
      </c>
      <c r="R41" s="115">
        <v>1800</v>
      </c>
      <c r="S41" s="115">
        <v>1800</v>
      </c>
      <c r="V41" s="115">
        <v>1800</v>
      </c>
    </row>
    <row r="42" spans="1:22" x14ac:dyDescent="0.3">
      <c r="A42" s="118"/>
      <c r="E42" s="211"/>
      <c r="I42" s="114"/>
      <c r="L42" s="87"/>
      <c r="N42" s="115"/>
      <c r="R42" s="115"/>
      <c r="S42" s="115"/>
      <c r="V42" s="115"/>
    </row>
    <row r="43" spans="1:22" x14ac:dyDescent="0.3">
      <c r="A43" s="118"/>
      <c r="B43" s="103" t="s">
        <v>157</v>
      </c>
      <c r="D43" s="121"/>
      <c r="I43" s="114"/>
      <c r="L43" s="87"/>
      <c r="N43" s="115"/>
      <c r="V43" s="115"/>
    </row>
    <row r="44" spans="1:22" x14ac:dyDescent="0.3">
      <c r="A44" s="118">
        <v>42744</v>
      </c>
      <c r="C44" s="89">
        <v>1</v>
      </c>
      <c r="D44" s="93" t="s">
        <v>267</v>
      </c>
      <c r="F44" s="87" t="s">
        <v>237</v>
      </c>
      <c r="G44" s="123" t="s">
        <v>273</v>
      </c>
      <c r="I44" s="114"/>
      <c r="L44" s="87"/>
      <c r="N44" s="115"/>
      <c r="V44" s="115"/>
    </row>
    <row r="45" spans="1:22" x14ac:dyDescent="0.3">
      <c r="A45" s="118"/>
      <c r="C45" s="89">
        <v>1</v>
      </c>
      <c r="D45" s="93" t="s">
        <v>268</v>
      </c>
      <c r="F45" s="87" t="s">
        <v>237</v>
      </c>
      <c r="G45" s="123" t="s">
        <v>274</v>
      </c>
      <c r="I45" s="114"/>
      <c r="L45" s="87"/>
      <c r="N45" s="115"/>
      <c r="V45" s="115"/>
    </row>
    <row r="46" spans="1:22" x14ac:dyDescent="0.3">
      <c r="A46" s="118"/>
      <c r="C46" s="89">
        <v>4</v>
      </c>
      <c r="D46" s="93" t="s">
        <v>269</v>
      </c>
      <c r="F46" s="87" t="s">
        <v>237</v>
      </c>
      <c r="G46" s="123" t="s">
        <v>274</v>
      </c>
      <c r="I46" s="114"/>
      <c r="L46" s="87"/>
      <c r="N46" s="115"/>
      <c r="V46" s="115"/>
    </row>
    <row r="47" spans="1:22" x14ac:dyDescent="0.3">
      <c r="A47" s="118"/>
      <c r="C47" s="89">
        <v>2</v>
      </c>
      <c r="D47" s="93" t="s">
        <v>270</v>
      </c>
      <c r="F47" s="87" t="s">
        <v>237</v>
      </c>
      <c r="G47" s="123" t="s">
        <v>274</v>
      </c>
      <c r="I47" s="114"/>
      <c r="L47" s="87"/>
      <c r="N47" s="115"/>
      <c r="V47" s="115"/>
    </row>
    <row r="48" spans="1:22" x14ac:dyDescent="0.3">
      <c r="A48" s="118"/>
      <c r="C48" s="89">
        <v>4</v>
      </c>
      <c r="D48" s="93" t="s">
        <v>271</v>
      </c>
      <c r="F48" s="87" t="s">
        <v>237</v>
      </c>
      <c r="G48" s="123" t="s">
        <v>274</v>
      </c>
      <c r="I48" s="114"/>
      <c r="L48" s="87"/>
      <c r="N48" s="115"/>
      <c r="V48" s="115"/>
    </row>
    <row r="49" spans="1:22" x14ac:dyDescent="0.3">
      <c r="A49" s="118"/>
      <c r="C49" s="89">
        <v>1</v>
      </c>
      <c r="D49" s="93" t="s">
        <v>272</v>
      </c>
      <c r="F49" s="87" t="s">
        <v>237</v>
      </c>
      <c r="G49" s="123" t="s">
        <v>274</v>
      </c>
      <c r="I49" s="114"/>
      <c r="L49" s="87"/>
      <c r="N49" s="115"/>
      <c r="V49" s="115"/>
    </row>
    <row r="51" spans="1:22" x14ac:dyDescent="0.3">
      <c r="A51" s="118"/>
      <c r="B51" s="103" t="s">
        <v>236</v>
      </c>
      <c r="D51" s="121"/>
      <c r="I51" s="114"/>
      <c r="L51" s="87"/>
      <c r="N51" s="115"/>
      <c r="V51" s="115"/>
    </row>
    <row r="52" spans="1:22" x14ac:dyDescent="0.3">
      <c r="A52" s="118"/>
      <c r="B52" s="123"/>
      <c r="D52" s="119" t="s">
        <v>279</v>
      </c>
      <c r="F52" s="87" t="s">
        <v>237</v>
      </c>
      <c r="G52" s="123" t="s">
        <v>273</v>
      </c>
      <c r="I52" s="114"/>
      <c r="L52" s="87"/>
      <c r="N52" s="115"/>
      <c r="V52" s="115"/>
    </row>
    <row r="53" spans="1:22" x14ac:dyDescent="0.3">
      <c r="A53" s="118"/>
      <c r="B53" s="123"/>
      <c r="D53" s="119" t="s">
        <v>278</v>
      </c>
      <c r="F53" s="87" t="s">
        <v>237</v>
      </c>
      <c r="G53" s="123" t="s">
        <v>274</v>
      </c>
      <c r="I53" s="114"/>
      <c r="L53" s="87"/>
      <c r="N53" s="115"/>
      <c r="V53" s="115"/>
    </row>
    <row r="54" spans="1:22" x14ac:dyDescent="0.3">
      <c r="A54" s="118"/>
      <c r="B54" s="123"/>
      <c r="D54" s="119" t="s">
        <v>277</v>
      </c>
      <c r="F54" s="87" t="s">
        <v>237</v>
      </c>
      <c r="G54" s="123" t="s">
        <v>274</v>
      </c>
      <c r="I54" s="114"/>
      <c r="L54" s="87"/>
      <c r="N54" s="115"/>
      <c r="V54" s="115"/>
    </row>
    <row r="55" spans="1:22" x14ac:dyDescent="0.3">
      <c r="A55" s="118"/>
      <c r="B55" s="123"/>
      <c r="D55" s="119" t="s">
        <v>276</v>
      </c>
      <c r="F55" s="87" t="s">
        <v>237</v>
      </c>
      <c r="G55" s="123" t="s">
        <v>274</v>
      </c>
      <c r="I55" s="114"/>
      <c r="L55" s="87"/>
      <c r="N55" s="115"/>
      <c r="V55" s="115"/>
    </row>
    <row r="56" spans="1:22" x14ac:dyDescent="0.3">
      <c r="A56" s="118"/>
      <c r="B56" s="123"/>
      <c r="D56" s="119" t="s">
        <v>275</v>
      </c>
      <c r="F56" s="87" t="s">
        <v>237</v>
      </c>
      <c r="G56" s="123" t="s">
        <v>274</v>
      </c>
      <c r="I56" s="114"/>
      <c r="L56" s="87"/>
      <c r="N56" s="115"/>
      <c r="V56" s="115"/>
    </row>
    <row r="57" spans="1:22" x14ac:dyDescent="0.3">
      <c r="A57" s="118"/>
      <c r="B57" s="118"/>
      <c r="C57" s="89">
        <v>6</v>
      </c>
      <c r="D57" s="93" t="s">
        <v>247</v>
      </c>
      <c r="E57" s="211">
        <v>3086</v>
      </c>
      <c r="I57" s="114"/>
      <c r="L57" s="87"/>
      <c r="N57" s="115">
        <v>3086</v>
      </c>
      <c r="R57" s="115">
        <v>3086</v>
      </c>
      <c r="S57" s="115">
        <v>3086</v>
      </c>
      <c r="V57" s="115">
        <v>3086</v>
      </c>
    </row>
    <row r="58" spans="1:22" x14ac:dyDescent="0.3">
      <c r="L58" s="87"/>
    </row>
    <row r="59" spans="1:22" x14ac:dyDescent="0.3">
      <c r="B59" s="103" t="s">
        <v>245</v>
      </c>
      <c r="L59" s="87"/>
    </row>
    <row r="60" spans="1:22" x14ac:dyDescent="0.3">
      <c r="A60" s="118"/>
      <c r="C60" s="117">
        <v>1</v>
      </c>
      <c r="D60" s="93" t="s">
        <v>244</v>
      </c>
      <c r="F60" s="91" t="s">
        <v>237</v>
      </c>
      <c r="G60" s="123" t="s">
        <v>273</v>
      </c>
      <c r="I60" s="114"/>
      <c r="L60" s="87"/>
    </row>
    <row r="61" spans="1:22" ht="16.2" thickBot="1" x14ac:dyDescent="0.35">
      <c r="A61" s="118"/>
      <c r="B61" s="92"/>
      <c r="D61" s="124" t="s">
        <v>82</v>
      </c>
      <c r="E61" s="211">
        <v>5072.07</v>
      </c>
      <c r="F61" s="91" t="s">
        <v>237</v>
      </c>
      <c r="G61" s="123" t="s">
        <v>159</v>
      </c>
      <c r="I61" s="114"/>
      <c r="L61" s="87"/>
      <c r="N61" s="115">
        <v>5072.07</v>
      </c>
      <c r="R61" s="87">
        <v>5072.07</v>
      </c>
      <c r="S61" s="87">
        <v>5072.07</v>
      </c>
      <c r="V61" s="122">
        <v>5072.07</v>
      </c>
    </row>
    <row r="62" spans="1:22" ht="16.2" thickTop="1" x14ac:dyDescent="0.3">
      <c r="A62" s="118">
        <v>44287</v>
      </c>
      <c r="C62" s="89">
        <v>1</v>
      </c>
      <c r="D62" s="93" t="s">
        <v>231</v>
      </c>
      <c r="E62" s="211">
        <v>150</v>
      </c>
      <c r="F62" s="125"/>
      <c r="G62" s="123" t="s">
        <v>256</v>
      </c>
      <c r="I62" s="114"/>
      <c r="L62" s="87"/>
      <c r="N62" s="115"/>
      <c r="S62" s="115"/>
      <c r="V62" s="115"/>
    </row>
    <row r="63" spans="1:22" x14ac:dyDescent="0.3">
      <c r="A63" s="118">
        <v>44287</v>
      </c>
      <c r="C63" s="89">
        <v>1</v>
      </c>
      <c r="D63" s="93" t="s">
        <v>241</v>
      </c>
      <c r="E63" s="211">
        <v>479.16</v>
      </c>
      <c r="G63" s="123" t="s">
        <v>257</v>
      </c>
      <c r="I63" s="114"/>
      <c r="L63" s="87"/>
      <c r="N63" s="115"/>
      <c r="S63" s="115"/>
      <c r="V63" s="115"/>
    </row>
    <row r="64" spans="1:22" x14ac:dyDescent="0.3">
      <c r="A64" s="118">
        <v>44287</v>
      </c>
      <c r="C64" s="89">
        <v>1</v>
      </c>
      <c r="D64" s="93" t="s">
        <v>246</v>
      </c>
      <c r="E64" s="211">
        <v>1452</v>
      </c>
      <c r="I64" s="114"/>
      <c r="L64" s="87"/>
      <c r="N64" s="115">
        <v>1452</v>
      </c>
      <c r="R64" s="87">
        <v>1452</v>
      </c>
      <c r="S64" s="115"/>
      <c r="V64" s="115">
        <v>300</v>
      </c>
    </row>
    <row r="65" spans="1:22" x14ac:dyDescent="0.3">
      <c r="A65" s="118"/>
      <c r="C65" s="89">
        <v>2</v>
      </c>
      <c r="D65" s="93" t="s">
        <v>254</v>
      </c>
      <c r="E65" s="211">
        <v>1800</v>
      </c>
      <c r="I65" s="114"/>
      <c r="L65" s="87"/>
      <c r="N65" s="115">
        <v>1800</v>
      </c>
      <c r="R65" s="87">
        <v>1800</v>
      </c>
      <c r="S65" s="115"/>
      <c r="V65" s="115">
        <v>1800</v>
      </c>
    </row>
    <row r="66" spans="1:22" x14ac:dyDescent="0.3">
      <c r="A66" s="118"/>
      <c r="D66" s="93" t="s">
        <v>251</v>
      </c>
      <c r="E66" s="211">
        <v>641.59</v>
      </c>
      <c r="G66" s="123" t="s">
        <v>139</v>
      </c>
      <c r="I66" s="114"/>
      <c r="L66" s="87"/>
      <c r="N66" s="115">
        <v>641.59</v>
      </c>
      <c r="R66" s="115">
        <v>641.59</v>
      </c>
      <c r="S66" s="115">
        <v>641.59</v>
      </c>
      <c r="V66" s="115">
        <v>641.59</v>
      </c>
    </row>
    <row r="67" spans="1:22" x14ac:dyDescent="0.3">
      <c r="A67" s="118"/>
      <c r="B67" s="209">
        <v>45484</v>
      </c>
      <c r="C67" s="89">
        <v>1</v>
      </c>
      <c r="D67" s="93" t="s">
        <v>368</v>
      </c>
      <c r="E67" s="94">
        <v>29.99</v>
      </c>
      <c r="I67" s="114"/>
      <c r="L67" s="87"/>
      <c r="N67" s="115"/>
      <c r="R67" s="115"/>
      <c r="S67" s="115"/>
      <c r="V67" s="115"/>
    </row>
    <row r="68" spans="1:22" x14ac:dyDescent="0.3">
      <c r="A68" s="118"/>
      <c r="D68" s="121"/>
      <c r="I68" s="114"/>
      <c r="L68" s="87"/>
      <c r="N68" s="115"/>
      <c r="S68" s="115"/>
      <c r="V68" s="115"/>
    </row>
    <row r="69" spans="1:22" x14ac:dyDescent="0.3">
      <c r="B69" s="103" t="s">
        <v>253</v>
      </c>
    </row>
    <row r="70" spans="1:22" x14ac:dyDescent="0.3">
      <c r="A70" s="118"/>
      <c r="C70" s="89">
        <v>2</v>
      </c>
      <c r="D70" s="93" t="s">
        <v>255</v>
      </c>
      <c r="E70" s="94">
        <v>132</v>
      </c>
      <c r="I70" s="114"/>
      <c r="L70" s="87"/>
      <c r="N70" s="115">
        <v>132</v>
      </c>
      <c r="R70" s="115">
        <v>132</v>
      </c>
      <c r="S70" s="115">
        <v>132</v>
      </c>
      <c r="V70" s="115">
        <v>132</v>
      </c>
    </row>
    <row r="71" spans="1:22" x14ac:dyDescent="0.3">
      <c r="A71" s="118"/>
      <c r="C71" s="89">
        <v>3</v>
      </c>
      <c r="D71" s="93" t="s">
        <v>252</v>
      </c>
      <c r="E71" s="94">
        <v>112</v>
      </c>
      <c r="I71" s="114"/>
      <c r="L71" s="87"/>
      <c r="N71" s="115">
        <v>112</v>
      </c>
      <c r="R71" s="115">
        <v>112</v>
      </c>
      <c r="S71" s="115">
        <v>112</v>
      </c>
      <c r="V71" s="115">
        <v>112</v>
      </c>
    </row>
    <row r="72" spans="1:22" x14ac:dyDescent="0.3">
      <c r="A72" s="118"/>
      <c r="B72" s="209">
        <v>45426</v>
      </c>
      <c r="C72" s="89">
        <v>1</v>
      </c>
      <c r="D72" s="93" t="s">
        <v>366</v>
      </c>
      <c r="E72" s="94">
        <v>20</v>
      </c>
      <c r="I72" s="114"/>
      <c r="L72" s="87"/>
      <c r="N72" s="115"/>
      <c r="R72" s="115"/>
      <c r="S72" s="115"/>
      <c r="V72" s="115"/>
    </row>
    <row r="73" spans="1:22" x14ac:dyDescent="0.3">
      <c r="A73" s="118"/>
      <c r="B73" s="209">
        <v>45484</v>
      </c>
      <c r="C73" s="89">
        <v>2</v>
      </c>
      <c r="D73" s="93" t="s">
        <v>367</v>
      </c>
      <c r="E73" s="94">
        <v>75</v>
      </c>
      <c r="I73" s="114"/>
      <c r="L73" s="87"/>
      <c r="N73" s="115"/>
      <c r="R73" s="115"/>
      <c r="S73" s="115"/>
      <c r="V73" s="115"/>
    </row>
    <row r="74" spans="1:22" x14ac:dyDescent="0.3">
      <c r="A74" s="118"/>
      <c r="B74" s="209">
        <v>45600</v>
      </c>
      <c r="C74" s="89">
        <v>1</v>
      </c>
      <c r="D74" s="93" t="s">
        <v>369</v>
      </c>
      <c r="E74" s="94">
        <v>2090</v>
      </c>
      <c r="I74" s="114"/>
      <c r="L74" s="87"/>
      <c r="N74" s="115"/>
      <c r="R74" s="115"/>
      <c r="S74" s="115"/>
      <c r="V74" s="115"/>
    </row>
    <row r="75" spans="1:22" x14ac:dyDescent="0.3">
      <c r="A75" s="118"/>
      <c r="B75" s="209">
        <v>45618</v>
      </c>
      <c r="C75" s="89">
        <v>1</v>
      </c>
      <c r="D75" s="93" t="s">
        <v>370</v>
      </c>
      <c r="E75" s="94">
        <v>565.83000000000004</v>
      </c>
      <c r="I75" s="114"/>
      <c r="L75" s="87"/>
      <c r="N75" s="115"/>
      <c r="R75" s="115"/>
      <c r="S75" s="115"/>
      <c r="V75" s="115"/>
    </row>
    <row r="76" spans="1:22" x14ac:dyDescent="0.3">
      <c r="A76" s="118"/>
      <c r="B76" s="209">
        <v>45618</v>
      </c>
      <c r="C76" s="89">
        <v>1</v>
      </c>
      <c r="D76" s="93" t="s">
        <v>371</v>
      </c>
      <c r="E76" s="94">
        <v>21.66</v>
      </c>
      <c r="I76" s="114"/>
      <c r="L76" s="87"/>
      <c r="N76" s="115"/>
      <c r="R76" s="115"/>
      <c r="S76" s="115"/>
      <c r="V76" s="115"/>
    </row>
    <row r="77" spans="1:22" x14ac:dyDescent="0.3">
      <c r="A77" s="118"/>
      <c r="B77" s="209">
        <v>45618</v>
      </c>
      <c r="C77" s="89">
        <v>1</v>
      </c>
      <c r="D77" s="93" t="s">
        <v>372</v>
      </c>
      <c r="E77" s="94">
        <v>124.99</v>
      </c>
      <c r="I77" s="114"/>
      <c r="L77" s="87"/>
      <c r="N77" s="115"/>
      <c r="R77" s="115"/>
      <c r="S77" s="115"/>
      <c r="V77" s="115"/>
    </row>
    <row r="78" spans="1:22" x14ac:dyDescent="0.3">
      <c r="A78" s="118"/>
      <c r="B78" s="209">
        <v>45618</v>
      </c>
      <c r="C78" s="89">
        <v>1</v>
      </c>
      <c r="D78" s="93" t="s">
        <v>373</v>
      </c>
      <c r="E78" s="94">
        <v>74.989999999999995</v>
      </c>
      <c r="I78" s="114"/>
      <c r="L78" s="87"/>
      <c r="N78" s="115"/>
      <c r="R78" s="115"/>
      <c r="S78" s="115"/>
      <c r="V78" s="115"/>
    </row>
    <row r="79" spans="1:22" x14ac:dyDescent="0.3">
      <c r="A79" s="118"/>
      <c r="B79" s="209">
        <v>45628</v>
      </c>
      <c r="C79" s="89">
        <v>1</v>
      </c>
      <c r="D79" s="93" t="s">
        <v>374</v>
      </c>
      <c r="E79" s="94">
        <v>82.5</v>
      </c>
      <c r="I79" s="114"/>
      <c r="L79" s="87"/>
      <c r="N79" s="115"/>
      <c r="R79" s="115"/>
      <c r="S79" s="115"/>
      <c r="V79" s="115"/>
    </row>
    <row r="80" spans="1:22" x14ac:dyDescent="0.3">
      <c r="A80" s="118"/>
      <c r="B80" s="209">
        <v>45629</v>
      </c>
      <c r="C80" s="89">
        <v>1</v>
      </c>
      <c r="D80" s="93" t="s">
        <v>375</v>
      </c>
      <c r="E80" s="94">
        <v>1470.5</v>
      </c>
      <c r="I80" s="114"/>
      <c r="L80" s="87"/>
      <c r="N80" s="115"/>
      <c r="R80" s="115"/>
      <c r="S80" s="115"/>
      <c r="V80" s="115"/>
    </row>
    <row r="81" spans="1:22" x14ac:dyDescent="0.3">
      <c r="D81" s="93" t="s">
        <v>385</v>
      </c>
      <c r="E81" s="94">
        <v>112.26</v>
      </c>
      <c r="G81" s="123" t="s">
        <v>139</v>
      </c>
    </row>
    <row r="82" spans="1:22" x14ac:dyDescent="0.3">
      <c r="B82" s="209">
        <v>45769</v>
      </c>
      <c r="C82" s="89">
        <v>8</v>
      </c>
      <c r="D82" s="93" t="s">
        <v>391</v>
      </c>
      <c r="E82" s="210">
        <v>40</v>
      </c>
    </row>
    <row r="83" spans="1:22" x14ac:dyDescent="0.3">
      <c r="B83" s="209">
        <v>45530</v>
      </c>
      <c r="C83" s="89">
        <v>2</v>
      </c>
      <c r="D83" s="93" t="s">
        <v>392</v>
      </c>
      <c r="E83" s="210">
        <v>14</v>
      </c>
    </row>
    <row r="84" spans="1:22" x14ac:dyDescent="0.3">
      <c r="B84" s="209">
        <v>45898</v>
      </c>
      <c r="C84" s="89">
        <v>1</v>
      </c>
      <c r="D84" s="93" t="s">
        <v>393</v>
      </c>
      <c r="E84" s="210">
        <v>40.42</v>
      </c>
    </row>
    <row r="87" spans="1:22" ht="16.2" thickBot="1" x14ac:dyDescent="0.35">
      <c r="A87" s="118"/>
      <c r="B87" s="111"/>
      <c r="D87" s="121" t="s">
        <v>74</v>
      </c>
      <c r="E87" s="126">
        <f>SUM(E5:E86)</f>
        <v>29417.260000000002</v>
      </c>
      <c r="I87" s="126">
        <f>SUM(I5:I74)</f>
        <v>0</v>
      </c>
      <c r="J87" s="126">
        <f>SUM(J5:J74)</f>
        <v>0</v>
      </c>
      <c r="L87" s="87"/>
      <c r="N87" s="122">
        <f>SUM(N5:N74)</f>
        <v>23726.649999999998</v>
      </c>
      <c r="R87" s="127">
        <f>SUM(R6:R74)</f>
        <v>23956.649999999998</v>
      </c>
      <c r="S87" s="127">
        <f>SUM(S6:S74)</f>
        <v>20404.649999999998</v>
      </c>
      <c r="V87" s="122" t="e">
        <f>V27+#REF!+#REF!+#REF!+#REF!+V61</f>
        <v>#REF!</v>
      </c>
    </row>
    <row r="88" spans="1:22" ht="16.2" thickTop="1" x14ac:dyDescent="0.3">
      <c r="A88" s="118"/>
      <c r="B88" s="111"/>
      <c r="D88" s="121"/>
      <c r="I88" s="114"/>
      <c r="L88" s="87"/>
      <c r="N88" s="115"/>
      <c r="S88" s="115"/>
      <c r="V88" s="115"/>
    </row>
    <row r="89" spans="1:22" x14ac:dyDescent="0.3">
      <c r="A89" s="118"/>
      <c r="D89" s="93" t="s">
        <v>387</v>
      </c>
      <c r="E89" s="94">
        <v>29322.84</v>
      </c>
      <c r="I89" s="114"/>
      <c r="L89" s="87"/>
      <c r="N89" s="115"/>
      <c r="V89" s="115"/>
    </row>
    <row r="90" spans="1:22" x14ac:dyDescent="0.3">
      <c r="A90" s="118"/>
      <c r="L90" s="87"/>
    </row>
    <row r="91" spans="1:22" x14ac:dyDescent="0.3">
      <c r="A91" s="118"/>
      <c r="D91" s="93" t="s">
        <v>355</v>
      </c>
      <c r="E91" s="210">
        <f>SUM(E82:E84)</f>
        <v>94.42</v>
      </c>
      <c r="L91" s="87"/>
    </row>
    <row r="92" spans="1:22" x14ac:dyDescent="0.3">
      <c r="A92" s="118"/>
      <c r="L92" s="87"/>
      <c r="N92" s="125">
        <v>23726.65</v>
      </c>
    </row>
    <row r="93" spans="1:22" x14ac:dyDescent="0.3">
      <c r="A93" s="118"/>
      <c r="D93" s="93" t="s">
        <v>400</v>
      </c>
      <c r="E93" s="94">
        <f>SUM(E89:E91)</f>
        <v>29417.26</v>
      </c>
      <c r="L93" s="87"/>
    </row>
    <row r="94" spans="1:22" ht="15" x14ac:dyDescent="0.25">
      <c r="A94" s="118"/>
      <c r="E94" s="87"/>
      <c r="L94" s="87"/>
    </row>
    <row r="95" spans="1:22" ht="15" x14ac:dyDescent="0.25">
      <c r="A95" s="118"/>
      <c r="E95" s="91"/>
      <c r="L95" s="87"/>
    </row>
    <row r="96" spans="1:22" ht="15" x14ac:dyDescent="0.25">
      <c r="A96" s="118"/>
      <c r="E96"/>
      <c r="L96" s="87"/>
    </row>
    <row r="97" spans="1:12" ht="15" x14ac:dyDescent="0.25">
      <c r="A97" s="118"/>
      <c r="E97"/>
      <c r="L97" s="87"/>
    </row>
    <row r="98" spans="1:12" ht="15" x14ac:dyDescent="0.25">
      <c r="A98" s="118"/>
      <c r="E98"/>
      <c r="L98" s="87"/>
    </row>
    <row r="99" spans="1:12" ht="15" x14ac:dyDescent="0.25">
      <c r="A99" s="118"/>
      <c r="E99"/>
      <c r="L99" s="87"/>
    </row>
    <row r="100" spans="1:12" ht="15" x14ac:dyDescent="0.25">
      <c r="A100" s="118"/>
      <c r="E100"/>
      <c r="L100" s="87"/>
    </row>
    <row r="101" spans="1:12" ht="15" x14ac:dyDescent="0.25">
      <c r="A101" s="118"/>
      <c r="E101"/>
      <c r="L101" s="87"/>
    </row>
    <row r="102" spans="1:12" ht="15" x14ac:dyDescent="0.25">
      <c r="A102" s="118"/>
      <c r="E102"/>
      <c r="L102" s="87"/>
    </row>
    <row r="103" spans="1:12" x14ac:dyDescent="0.3">
      <c r="A103" s="118"/>
      <c r="L103" s="87"/>
    </row>
    <row r="104" spans="1:12" x14ac:dyDescent="0.3">
      <c r="A104" s="118"/>
      <c r="L104" s="87"/>
    </row>
    <row r="105" spans="1:12" x14ac:dyDescent="0.3">
      <c r="A105" s="118"/>
      <c r="L105" s="87"/>
    </row>
    <row r="106" spans="1:12" x14ac:dyDescent="0.3">
      <c r="A106" s="118"/>
      <c r="L106" s="87"/>
    </row>
    <row r="107" spans="1:12" x14ac:dyDescent="0.3">
      <c r="A107" s="118"/>
      <c r="L107" s="87"/>
    </row>
    <row r="108" spans="1:12" x14ac:dyDescent="0.3">
      <c r="A108" s="118"/>
      <c r="L108" s="87"/>
    </row>
    <row r="109" spans="1:12" x14ac:dyDescent="0.3">
      <c r="A109" s="118"/>
      <c r="L109" s="87"/>
    </row>
    <row r="110" spans="1:12" x14ac:dyDescent="0.3">
      <c r="A110" s="118"/>
      <c r="L110" s="87"/>
    </row>
    <row r="111" spans="1:12" x14ac:dyDescent="0.3">
      <c r="A111" s="118"/>
      <c r="L111" s="87"/>
    </row>
    <row r="112" spans="1:12" x14ac:dyDescent="0.3">
      <c r="A112" s="118"/>
      <c r="L112" s="87"/>
    </row>
    <row r="113" spans="1:12" x14ac:dyDescent="0.3">
      <c r="A113" s="118"/>
      <c r="L113" s="87"/>
    </row>
    <row r="114" spans="1:12" x14ac:dyDescent="0.3">
      <c r="A114" s="118"/>
      <c r="L114" s="87"/>
    </row>
    <row r="115" spans="1:12" x14ac:dyDescent="0.3">
      <c r="A115" s="118"/>
      <c r="L115" s="87"/>
    </row>
    <row r="116" spans="1:12" x14ac:dyDescent="0.3">
      <c r="A116" s="118"/>
      <c r="L116" s="87"/>
    </row>
    <row r="117" spans="1:12" x14ac:dyDescent="0.3">
      <c r="A117" s="118"/>
      <c r="L117" s="87"/>
    </row>
    <row r="118" spans="1:12" x14ac:dyDescent="0.3">
      <c r="A118" s="118"/>
      <c r="L118" s="87"/>
    </row>
    <row r="119" spans="1:12" x14ac:dyDescent="0.3">
      <c r="A119" s="118"/>
      <c r="L119" s="87"/>
    </row>
    <row r="120" spans="1:12" x14ac:dyDescent="0.3">
      <c r="A120" s="118"/>
      <c r="L120" s="87"/>
    </row>
    <row r="121" spans="1:12" x14ac:dyDescent="0.3">
      <c r="A121" s="118"/>
      <c r="L121" s="87"/>
    </row>
    <row r="122" spans="1:12" x14ac:dyDescent="0.3">
      <c r="A122" s="118"/>
      <c r="L122" s="87"/>
    </row>
    <row r="123" spans="1:12" x14ac:dyDescent="0.3">
      <c r="A123" s="118"/>
      <c r="L123" s="87"/>
    </row>
    <row r="124" spans="1:12" x14ac:dyDescent="0.3">
      <c r="A124" s="118"/>
      <c r="L124" s="87"/>
    </row>
    <row r="125" spans="1:12" x14ac:dyDescent="0.3">
      <c r="A125" s="118"/>
      <c r="L125" s="87"/>
    </row>
    <row r="126" spans="1:12" x14ac:dyDescent="0.3">
      <c r="A126" s="118"/>
      <c r="L126" s="87"/>
    </row>
    <row r="127" spans="1:12" x14ac:dyDescent="0.3">
      <c r="L127" s="87"/>
    </row>
    <row r="128" spans="1:12" x14ac:dyDescent="0.3">
      <c r="L128" s="87"/>
    </row>
    <row r="129" spans="12:12" x14ac:dyDescent="0.3">
      <c r="L129" s="87"/>
    </row>
    <row r="130" spans="12:12" x14ac:dyDescent="0.3">
      <c r="L130" s="87"/>
    </row>
    <row r="131" spans="12:12" x14ac:dyDescent="0.3">
      <c r="L131" s="87"/>
    </row>
    <row r="132" spans="12:12" x14ac:dyDescent="0.3">
      <c r="L132" s="87"/>
    </row>
    <row r="133" spans="12:12" x14ac:dyDescent="0.3">
      <c r="L133" s="87"/>
    </row>
    <row r="134" spans="12:12" x14ac:dyDescent="0.3">
      <c r="L134" s="87"/>
    </row>
    <row r="135" spans="12:12" x14ac:dyDescent="0.3">
      <c r="L135" s="87"/>
    </row>
    <row r="136" spans="12:12" x14ac:dyDescent="0.3">
      <c r="L136" s="87"/>
    </row>
    <row r="137" spans="12:12" x14ac:dyDescent="0.3">
      <c r="L137" s="87"/>
    </row>
    <row r="138" spans="12:12" x14ac:dyDescent="0.3">
      <c r="L138" s="87"/>
    </row>
    <row r="139" spans="12:12" x14ac:dyDescent="0.3">
      <c r="L139" s="87"/>
    </row>
  </sheetData>
  <mergeCells count="1">
    <mergeCell ref="C4:D4"/>
  </mergeCells>
  <conditionalFormatting sqref="A1:XFD68 A70:XFD80 A87:G87 I87:J87 L87:XFD87 A88:XFD93 A94:D102 F94:XFD102 A103:XFD1048576">
    <cfRule type="cellIs" dxfId="35" priority="2" operator="equal">
      <formula>"?"</formula>
    </cfRule>
  </conditionalFormatting>
  <conditionalFormatting sqref="B69">
    <cfRule type="cellIs" dxfId="34" priority="1" operator="equal">
      <formula>"?"</formula>
    </cfRule>
  </conditionalFormatting>
  <pageMargins left="0.39370078740157483" right="0.39370078740157483" top="0.39370078740157483" bottom="0.39370078740157483" header="0.51181102362204722" footer="0.51181102362204722"/>
  <pageSetup paperSize="9" fitToHeight="2" orientation="portrait" r:id="rId1"/>
  <headerFooter differentFirst="1" alignWithMargins="0">
    <oddFooter>&amp;A</oddFooter>
  </headerFooter>
  <rowBreaks count="1" manualBreakCount="1">
    <brk id="50" min="1" max="4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6"/>
  <sheetViews>
    <sheetView zoomScale="70" zoomScaleNormal="70" zoomScalePageLayoutView="70" workbookViewId="0">
      <selection activeCell="D23" sqref="D23"/>
    </sheetView>
  </sheetViews>
  <sheetFormatPr defaultColWidth="8.77734375" defaultRowHeight="15.6" x14ac:dyDescent="0.3"/>
  <cols>
    <col min="1" max="1" width="13.6640625" style="88" customWidth="1"/>
    <col min="2" max="2" width="5.6640625" style="87" customWidth="1"/>
    <col min="3" max="3" width="9.44140625" style="89" bestFit="1" customWidth="1"/>
    <col min="4" max="4" width="47.109375" style="93" customWidth="1"/>
    <col min="5" max="5" width="19.6640625" style="94" bestFit="1" customWidth="1"/>
    <col min="6" max="6" width="3.77734375" style="91" customWidth="1"/>
    <col min="7" max="7" width="26.109375" style="123" bestFit="1" customWidth="1"/>
    <col min="8" max="10" width="12.44140625" style="90" customWidth="1"/>
    <col min="11" max="11" width="36.33203125" style="90" customWidth="1"/>
    <col min="12" max="12" width="9.6640625" bestFit="1" customWidth="1"/>
    <col min="13" max="13" width="17.44140625" style="87" customWidth="1"/>
    <col min="14" max="14" width="16.6640625" style="87" bestFit="1" customWidth="1"/>
    <col min="15" max="15" width="11.44140625" style="87" bestFit="1" customWidth="1"/>
    <col min="16" max="16" width="37.33203125" style="87" customWidth="1"/>
    <col min="17" max="17" width="8.77734375" style="87"/>
    <col min="18" max="19" width="17" style="87" customWidth="1"/>
    <col min="20" max="268" width="11.44140625" style="87" customWidth="1"/>
    <col min="269" max="16384" width="8.77734375" style="87"/>
  </cols>
  <sheetData>
    <row r="1" spans="1:28" ht="17.399999999999999" x14ac:dyDescent="0.3">
      <c r="A1" s="88" t="s">
        <v>287</v>
      </c>
      <c r="D1" s="95" t="s">
        <v>205</v>
      </c>
      <c r="E1" s="94" t="s">
        <v>320</v>
      </c>
    </row>
    <row r="3" spans="1:28" x14ac:dyDescent="0.3">
      <c r="N3" s="87" t="s">
        <v>214</v>
      </c>
    </row>
    <row r="4" spans="1:28" s="97" customFormat="1" ht="37.950000000000003" customHeight="1" x14ac:dyDescent="0.25">
      <c r="A4" s="96" t="s">
        <v>242</v>
      </c>
      <c r="C4" s="226" t="s">
        <v>227</v>
      </c>
      <c r="D4" s="227"/>
      <c r="E4" s="98" t="s">
        <v>215</v>
      </c>
      <c r="F4" s="99"/>
      <c r="G4" s="97" t="s">
        <v>228</v>
      </c>
      <c r="H4" s="100" t="s">
        <v>218</v>
      </c>
      <c r="I4" s="101" t="s">
        <v>217</v>
      </c>
      <c r="J4" s="101" t="s">
        <v>316</v>
      </c>
      <c r="K4" s="100" t="s">
        <v>216</v>
      </c>
      <c r="N4" s="97" t="s">
        <v>4</v>
      </c>
      <c r="R4" s="97" t="s">
        <v>194</v>
      </c>
      <c r="S4" s="97" t="s">
        <v>193</v>
      </c>
      <c r="AB4" s="97" t="s">
        <v>195</v>
      </c>
    </row>
    <row r="5" spans="1:28" x14ac:dyDescent="0.3">
      <c r="A5" s="112"/>
      <c r="I5" s="114"/>
      <c r="J5" s="114"/>
      <c r="N5" s="115"/>
      <c r="R5" s="115"/>
      <c r="S5" s="115"/>
      <c r="V5" s="115"/>
    </row>
    <row r="6" spans="1:28" x14ac:dyDescent="0.3">
      <c r="L6" s="87"/>
    </row>
    <row r="7" spans="1:28" x14ac:dyDescent="0.3">
      <c r="B7" s="103" t="s">
        <v>245</v>
      </c>
      <c r="L7" s="87"/>
    </row>
    <row r="8" spans="1:28" ht="15" x14ac:dyDescent="0.25">
      <c r="A8" s="158">
        <v>38322</v>
      </c>
      <c r="C8" s="87">
        <v>1</v>
      </c>
      <c r="D8" s="87" t="s">
        <v>283</v>
      </c>
      <c r="E8" s="129">
        <v>400</v>
      </c>
      <c r="F8" s="129"/>
      <c r="G8" s="87" t="s">
        <v>152</v>
      </c>
      <c r="H8" s="87"/>
      <c r="I8" s="87"/>
      <c r="J8" s="87"/>
      <c r="K8" s="87"/>
      <c r="L8" s="87"/>
      <c r="N8" s="129">
        <v>400</v>
      </c>
      <c r="O8" s="129">
        <v>400</v>
      </c>
      <c r="R8" s="129">
        <v>400</v>
      </c>
      <c r="S8" s="129">
        <v>400</v>
      </c>
      <c r="T8" s="115"/>
      <c r="Y8" s="127" t="str">
        <f>IF(S8-R8=0,"",R8-S8)</f>
        <v/>
      </c>
      <c r="Z8" s="87" t="str">
        <f>IF(R8-S8&lt;0,"DIFFERENCE",IF(S8-R8&lt;0,"DIFFERENCE",""))</f>
        <v/>
      </c>
      <c r="AB8" s="127">
        <f>E8</f>
        <v>400</v>
      </c>
    </row>
    <row r="9" spans="1:28" ht="15" x14ac:dyDescent="0.25">
      <c r="A9" s="158"/>
      <c r="C9" s="87"/>
      <c r="D9" s="87"/>
      <c r="E9" s="129"/>
      <c r="F9" s="129"/>
      <c r="G9" s="87"/>
      <c r="H9" s="87"/>
      <c r="I9" s="87"/>
      <c r="J9" s="87"/>
      <c r="K9" s="87"/>
      <c r="L9" s="87"/>
      <c r="N9" s="129"/>
      <c r="O9" s="129"/>
      <c r="R9" s="129"/>
      <c r="S9" s="129"/>
      <c r="T9" s="115"/>
      <c r="Y9" s="127"/>
      <c r="AB9" s="127"/>
    </row>
    <row r="10" spans="1:28" ht="15" x14ac:dyDescent="0.25">
      <c r="A10" s="158">
        <v>38443</v>
      </c>
      <c r="C10" s="87">
        <v>3</v>
      </c>
      <c r="D10" s="87" t="s">
        <v>295</v>
      </c>
      <c r="E10" s="129">
        <v>574.47</v>
      </c>
      <c r="F10" s="129"/>
      <c r="G10" s="129" t="s">
        <v>139</v>
      </c>
      <c r="H10" s="87"/>
      <c r="I10" s="87"/>
      <c r="J10" s="87"/>
      <c r="K10" s="87"/>
      <c r="L10" s="87"/>
      <c r="N10" s="129">
        <v>574.47</v>
      </c>
      <c r="O10" s="129">
        <v>574.47</v>
      </c>
      <c r="R10" s="129">
        <v>574.47</v>
      </c>
      <c r="S10" s="129">
        <v>574.47</v>
      </c>
      <c r="T10" s="115"/>
      <c r="Y10" s="127" t="str">
        <f>IF(S10-R10=0,"",R10-S10)</f>
        <v/>
      </c>
      <c r="Z10" s="87" t="str">
        <f>IF(R10-S10&lt;0,"DIFFERENCE",IF(S10-R10&lt;0,"DIFFERENCE",""))</f>
        <v/>
      </c>
      <c r="AB10" s="127">
        <f t="shared" ref="AB10:AB15" si="0">E10</f>
        <v>574.47</v>
      </c>
    </row>
    <row r="11" spans="1:28" ht="15" x14ac:dyDescent="0.25">
      <c r="A11" s="158"/>
      <c r="C11" s="87">
        <v>2</v>
      </c>
      <c r="D11" s="87" t="s">
        <v>294</v>
      </c>
      <c r="E11" s="129">
        <v>0</v>
      </c>
      <c r="F11" s="129"/>
      <c r="G11" s="129" t="s">
        <v>139</v>
      </c>
      <c r="H11" s="87"/>
      <c r="I11" s="87"/>
      <c r="J11" s="87"/>
      <c r="K11" s="87"/>
      <c r="L11" s="87"/>
      <c r="N11" s="129"/>
      <c r="O11" s="129"/>
      <c r="R11" s="129"/>
      <c r="S11" s="129"/>
      <c r="T11" s="115"/>
      <c r="Y11" s="127" t="str">
        <f>IF(S11-R11=0,"",R11-S11)</f>
        <v/>
      </c>
      <c r="Z11" s="87" t="str">
        <f>IF(R11-S11&lt;0,"DIFFERENCE",IF(S11-R11&lt;0,"DIFFERENCE",""))</f>
        <v/>
      </c>
      <c r="AB11" s="127">
        <f t="shared" si="0"/>
        <v>0</v>
      </c>
    </row>
    <row r="12" spans="1:28" ht="15" x14ac:dyDescent="0.25">
      <c r="A12" s="158">
        <v>42095</v>
      </c>
      <c r="C12" s="87">
        <v>1</v>
      </c>
      <c r="D12" s="87" t="s">
        <v>293</v>
      </c>
      <c r="E12" s="129">
        <v>554</v>
      </c>
      <c r="F12" s="129"/>
      <c r="G12" s="87" t="s">
        <v>72</v>
      </c>
      <c r="H12" s="87"/>
      <c r="I12" s="87"/>
      <c r="J12" s="87"/>
      <c r="K12" s="87"/>
      <c r="L12" s="87"/>
      <c r="N12" s="129">
        <v>554</v>
      </c>
      <c r="O12" s="129">
        <v>554</v>
      </c>
      <c r="R12" s="129">
        <v>554</v>
      </c>
      <c r="S12" s="129">
        <v>554</v>
      </c>
      <c r="T12" s="115"/>
      <c r="U12" s="87" t="s">
        <v>73</v>
      </c>
      <c r="Y12" s="127" t="str">
        <f>IF(S12-R12=0,"",R12-S12)</f>
        <v/>
      </c>
      <c r="Z12" s="87" t="str">
        <f>IF(R12-S12&lt;0,"DIFFERENCE",IF(S12-R12&lt;0,"DIFFERENCE",""))</f>
        <v/>
      </c>
      <c r="AB12" s="127">
        <f t="shared" si="0"/>
        <v>554</v>
      </c>
    </row>
    <row r="13" spans="1:28" ht="15" x14ac:dyDescent="0.25">
      <c r="A13" s="158">
        <v>42552</v>
      </c>
      <c r="C13" s="87">
        <v>1</v>
      </c>
      <c r="D13" s="87" t="s">
        <v>246</v>
      </c>
      <c r="E13" s="129">
        <v>128.94999999999999</v>
      </c>
      <c r="F13" s="129"/>
      <c r="G13" s="129"/>
      <c r="H13" s="87"/>
      <c r="I13" s="87"/>
      <c r="J13" s="87"/>
      <c r="K13" s="87"/>
      <c r="L13" s="87"/>
      <c r="N13" s="129">
        <v>128.94999999999999</v>
      </c>
      <c r="O13" s="129">
        <v>128.94999999999999</v>
      </c>
      <c r="R13" s="129">
        <v>128.94999999999999</v>
      </c>
      <c r="S13" s="129">
        <v>128.94999999999999</v>
      </c>
      <c r="T13" s="115"/>
      <c r="Y13" s="127" t="str">
        <f>IF(S13-R13=0,"",R13-S13)</f>
        <v/>
      </c>
      <c r="Z13" s="87" t="str">
        <f>IF(R13-S13&lt;0,"DIFFERENCE",IF(S13-R13&lt;0,"DIFFERENCE",""))</f>
        <v/>
      </c>
      <c r="AB13" s="127">
        <f t="shared" si="0"/>
        <v>128.94999999999999</v>
      </c>
    </row>
    <row r="14" spans="1:28" ht="15" x14ac:dyDescent="0.25">
      <c r="A14" s="158">
        <v>44078</v>
      </c>
      <c r="C14" s="87">
        <v>1</v>
      </c>
      <c r="D14" s="87" t="s">
        <v>292</v>
      </c>
      <c r="E14" s="129">
        <v>1796.4</v>
      </c>
      <c r="F14" s="129"/>
      <c r="G14" s="129"/>
      <c r="H14" s="87"/>
      <c r="I14" s="87"/>
      <c r="J14" s="87"/>
      <c r="K14" s="87"/>
      <c r="L14" s="87"/>
      <c r="N14" s="129">
        <v>1796.4</v>
      </c>
      <c r="O14" s="129">
        <v>1796.4</v>
      </c>
      <c r="R14" s="129"/>
      <c r="S14" s="129"/>
      <c r="T14" s="115"/>
      <c r="Y14" s="127" t="str">
        <f>IF(S14-R14=0,"",R14-S14)</f>
        <v/>
      </c>
      <c r="Z14" s="87" t="str">
        <f>IF(R14-S14&lt;0,"DIFFERENCE",IF(S14-R14&lt;0,"DIFFERENCE",""))</f>
        <v/>
      </c>
      <c r="AB14" s="127">
        <f t="shared" si="0"/>
        <v>1796.4</v>
      </c>
    </row>
    <row r="15" spans="1:28" ht="15" x14ac:dyDescent="0.25">
      <c r="A15" s="158">
        <v>45596</v>
      </c>
      <c r="C15" s="87">
        <v>1</v>
      </c>
      <c r="D15" s="87" t="s">
        <v>382</v>
      </c>
      <c r="E15" s="129">
        <v>495.83</v>
      </c>
      <c r="F15" s="129"/>
      <c r="G15" s="129" t="s">
        <v>139</v>
      </c>
      <c r="H15" s="87"/>
      <c r="I15" s="87"/>
      <c r="J15" s="87"/>
      <c r="K15" s="87"/>
      <c r="L15" s="87"/>
      <c r="N15" s="129"/>
      <c r="O15" s="129"/>
      <c r="R15" s="129"/>
      <c r="S15" s="129"/>
      <c r="T15" s="115"/>
      <c r="Y15" s="127"/>
      <c r="AB15" s="127">
        <f t="shared" si="0"/>
        <v>495.83</v>
      </c>
    </row>
    <row r="17" spans="1:28" x14ac:dyDescent="0.25">
      <c r="A17" s="158"/>
      <c r="B17" s="103" t="s">
        <v>290</v>
      </c>
      <c r="C17" s="87"/>
      <c r="D17" s="87"/>
      <c r="E17" s="129"/>
      <c r="F17" s="129"/>
      <c r="G17" s="87"/>
      <c r="H17" s="87"/>
      <c r="I17" s="87"/>
      <c r="J17" s="87"/>
      <c r="K17" s="87"/>
      <c r="L17" s="87"/>
      <c r="N17" s="129"/>
      <c r="O17" s="129"/>
      <c r="R17" s="129"/>
      <c r="S17" s="129"/>
      <c r="T17" s="115"/>
      <c r="Y17" s="127"/>
      <c r="AB17" s="127"/>
    </row>
    <row r="18" spans="1:28" ht="15" x14ac:dyDescent="0.25">
      <c r="A18" s="182">
        <v>44070</v>
      </c>
      <c r="C18" s="87">
        <v>1</v>
      </c>
      <c r="D18" s="87" t="s">
        <v>296</v>
      </c>
      <c r="E18" s="127">
        <v>5500</v>
      </c>
      <c r="F18" s="127"/>
      <c r="G18" s="127"/>
      <c r="H18" s="87"/>
      <c r="I18" s="87"/>
      <c r="J18" s="87"/>
      <c r="K18" s="87"/>
      <c r="L18" s="127">
        <v>0</v>
      </c>
      <c r="M18" s="127"/>
      <c r="N18" s="127">
        <v>5500</v>
      </c>
      <c r="O18" s="127">
        <v>5500</v>
      </c>
      <c r="P18" s="127">
        <v>0</v>
      </c>
      <c r="T18" s="127"/>
      <c r="W18" s="127">
        <f t="shared" ref="W18" si="1">E18</f>
        <v>5500</v>
      </c>
    </row>
    <row r="21" spans="1:28" x14ac:dyDescent="0.3">
      <c r="B21" s="103" t="s">
        <v>291</v>
      </c>
      <c r="L21" s="87"/>
    </row>
    <row r="22" spans="1:28" ht="15" x14ac:dyDescent="0.25">
      <c r="A22" s="158">
        <v>42522</v>
      </c>
      <c r="C22" s="87">
        <v>1</v>
      </c>
      <c r="D22" s="87" t="s">
        <v>298</v>
      </c>
      <c r="E22" s="129">
        <v>69.98</v>
      </c>
      <c r="F22" s="129"/>
      <c r="G22" s="129"/>
      <c r="H22" s="87"/>
      <c r="I22" s="87"/>
      <c r="J22" s="87"/>
      <c r="K22" s="87"/>
      <c r="L22" s="87"/>
      <c r="N22" s="129">
        <v>69.98</v>
      </c>
      <c r="O22" s="129">
        <v>69.98</v>
      </c>
      <c r="R22" s="129">
        <v>69.98</v>
      </c>
      <c r="S22" s="129">
        <v>69.98</v>
      </c>
      <c r="T22" s="115"/>
      <c r="Y22" s="127" t="str">
        <f>IF(S22-R22=0,"",R22-S22)</f>
        <v/>
      </c>
      <c r="Z22" s="87" t="str">
        <f>IF(R22-S22&lt;0,"DIFFERENCE",IF(S22-R22&lt;0,"DIFFERENCE",""))</f>
        <v/>
      </c>
      <c r="AB22" s="127">
        <f>E22</f>
        <v>69.98</v>
      </c>
    </row>
    <row r="23" spans="1:28" ht="15" x14ac:dyDescent="0.25">
      <c r="A23" s="158">
        <v>40513</v>
      </c>
      <c r="C23" s="87">
        <v>1</v>
      </c>
      <c r="D23" s="87" t="s">
        <v>299</v>
      </c>
      <c r="E23" s="129">
        <v>90.05</v>
      </c>
      <c r="F23" s="129"/>
      <c r="G23" s="129"/>
      <c r="H23" s="87"/>
      <c r="I23" s="87"/>
      <c r="J23" s="87"/>
      <c r="K23" s="87"/>
      <c r="L23" s="87"/>
      <c r="N23" s="129">
        <v>90.05</v>
      </c>
      <c r="O23" s="129">
        <v>90.05</v>
      </c>
      <c r="R23" s="129">
        <v>90.05</v>
      </c>
      <c r="S23" s="129">
        <v>90.05</v>
      </c>
      <c r="T23" s="115"/>
      <c r="Y23" s="127" t="str">
        <f>IF(S23-R23=0,"",R23-S23)</f>
        <v/>
      </c>
      <c r="Z23" s="87" t="str">
        <f>IF(R23-S23&lt;0,"DIFFERENCE",IF(S23-R23&lt;0,"DIFFERENCE",""))</f>
        <v/>
      </c>
      <c r="AB23" s="127">
        <f>E23</f>
        <v>90.05</v>
      </c>
    </row>
    <row r="24" spans="1:28" ht="15" x14ac:dyDescent="0.25">
      <c r="A24" s="158">
        <v>41365</v>
      </c>
      <c r="C24" s="87">
        <v>1</v>
      </c>
      <c r="D24" s="87" t="s">
        <v>300</v>
      </c>
      <c r="E24" s="129">
        <v>266.63</v>
      </c>
      <c r="F24" s="129"/>
      <c r="G24" s="129"/>
      <c r="H24" s="87"/>
      <c r="I24" s="87"/>
      <c r="J24" s="87"/>
      <c r="K24" s="87"/>
      <c r="L24" s="87"/>
      <c r="N24" s="129">
        <v>266.63</v>
      </c>
      <c r="O24" s="129">
        <v>266.63</v>
      </c>
      <c r="R24" s="129">
        <v>266.63</v>
      </c>
      <c r="S24" s="129">
        <v>266.63</v>
      </c>
      <c r="T24" s="115"/>
      <c r="Y24" s="127" t="str">
        <f>IF(S24-R24=0,"",R24-S24)</f>
        <v/>
      </c>
      <c r="Z24" s="87" t="str">
        <f>IF(R24-S24&lt;0,"DIFFERENCE",IF(S24-R24&lt;0,"DIFFERENCE",""))</f>
        <v/>
      </c>
      <c r="AB24" s="127">
        <f>E24</f>
        <v>266.63</v>
      </c>
    </row>
    <row r="27" spans="1:28" x14ac:dyDescent="0.25">
      <c r="A27" s="158"/>
      <c r="B27" s="103" t="s">
        <v>288</v>
      </c>
      <c r="C27" s="87"/>
      <c r="D27" s="87"/>
      <c r="E27" s="129"/>
      <c r="F27" s="129"/>
      <c r="G27" s="87"/>
      <c r="H27" s="87"/>
      <c r="I27" s="87"/>
      <c r="J27" s="87"/>
      <c r="K27" s="87"/>
      <c r="L27" s="87"/>
      <c r="N27" s="129"/>
      <c r="O27" s="129"/>
      <c r="R27" s="129"/>
      <c r="S27" s="129"/>
      <c r="T27" s="115"/>
      <c r="Y27" s="127"/>
      <c r="AB27" s="127"/>
    </row>
    <row r="28" spans="1:28" ht="15" x14ac:dyDescent="0.25">
      <c r="A28" s="158">
        <v>41944</v>
      </c>
      <c r="C28" s="87">
        <v>1</v>
      </c>
      <c r="D28" s="87" t="s">
        <v>289</v>
      </c>
      <c r="E28" s="129">
        <v>256.63</v>
      </c>
      <c r="F28" s="129"/>
      <c r="G28" s="129"/>
      <c r="H28" s="87"/>
      <c r="I28" s="87"/>
      <c r="J28" s="87"/>
      <c r="K28" s="87"/>
      <c r="L28" s="87"/>
      <c r="N28" s="129">
        <v>256.63</v>
      </c>
      <c r="O28" s="129">
        <v>256.63</v>
      </c>
      <c r="R28" s="129">
        <v>256.63</v>
      </c>
      <c r="S28" s="129">
        <v>256.63</v>
      </c>
      <c r="T28" s="115"/>
      <c r="Y28" s="127" t="str">
        <f>IF(S28-R28=0,"",R28-S28)</f>
        <v/>
      </c>
      <c r="Z28" s="87" t="str">
        <f>IF(R28-S28&lt;0,"DIFFERENCE",IF(S28-R28&lt;0,"DIFFERENCE",""))</f>
        <v/>
      </c>
      <c r="AB28" s="127">
        <f>E28</f>
        <v>256.63</v>
      </c>
    </row>
    <row r="29" spans="1:28" ht="15" x14ac:dyDescent="0.25">
      <c r="A29" s="158">
        <v>39995</v>
      </c>
      <c r="C29" s="87">
        <v>2</v>
      </c>
      <c r="D29" s="87" t="s">
        <v>304</v>
      </c>
      <c r="E29" s="129">
        <v>1474.11</v>
      </c>
      <c r="F29" s="129"/>
      <c r="G29" s="129"/>
      <c r="H29" s="87"/>
      <c r="I29" s="87"/>
      <c r="J29" s="87"/>
      <c r="K29" s="87"/>
      <c r="L29" s="87"/>
      <c r="N29" s="129">
        <v>1474.11</v>
      </c>
      <c r="O29" s="129">
        <v>1474.11</v>
      </c>
      <c r="R29" s="129">
        <v>1474.11</v>
      </c>
      <c r="S29" s="129">
        <v>1474.11</v>
      </c>
      <c r="T29" s="115"/>
      <c r="Y29" s="127" t="str">
        <f>IF(S29-R29=0,"",R29-S29)</f>
        <v/>
      </c>
      <c r="Z29" s="87" t="str">
        <f>IF(R29-S29&lt;0,"DIFFERENCE",IF(S29-R29&lt;0,"DIFFERENCE",""))</f>
        <v/>
      </c>
      <c r="AB29" s="127">
        <f>E29</f>
        <v>1474.11</v>
      </c>
    </row>
    <row r="30" spans="1:28" ht="15" x14ac:dyDescent="0.25">
      <c r="A30" s="158">
        <v>40026</v>
      </c>
      <c r="C30" s="87">
        <v>1</v>
      </c>
      <c r="D30" s="87" t="s">
        <v>303</v>
      </c>
      <c r="E30" s="129">
        <v>350</v>
      </c>
      <c r="F30" s="129"/>
      <c r="G30" s="129" t="s">
        <v>302</v>
      </c>
      <c r="H30" s="87"/>
      <c r="I30" s="87"/>
      <c r="J30" s="87"/>
      <c r="K30" s="87"/>
      <c r="L30" s="87"/>
      <c r="N30" s="129">
        <v>350</v>
      </c>
      <c r="O30" s="129">
        <v>350</v>
      </c>
      <c r="R30" s="129">
        <v>350</v>
      </c>
      <c r="S30" s="129">
        <v>350</v>
      </c>
      <c r="T30" s="115"/>
      <c r="Y30" s="127" t="str">
        <f>IF(S30-R30=0,"",R30-S30)</f>
        <v/>
      </c>
      <c r="Z30" s="87" t="str">
        <f>IF(R30-S30&lt;0,"DIFFERENCE",IF(S30-R30&lt;0,"DIFFERENCE",""))</f>
        <v/>
      </c>
      <c r="AB30" s="127">
        <f>E30</f>
        <v>350</v>
      </c>
    </row>
    <row r="31" spans="1:28" ht="15" x14ac:dyDescent="0.25">
      <c r="A31" s="158">
        <v>41883</v>
      </c>
      <c r="C31" s="87">
        <v>1</v>
      </c>
      <c r="D31" s="87" t="s">
        <v>301</v>
      </c>
      <c r="E31" s="129">
        <v>300</v>
      </c>
      <c r="F31" s="129"/>
      <c r="G31" s="129" t="s">
        <v>302</v>
      </c>
      <c r="H31" s="87"/>
      <c r="I31" s="87"/>
      <c r="J31" s="87"/>
      <c r="K31" s="87"/>
      <c r="L31" s="87"/>
      <c r="N31" s="129">
        <v>300</v>
      </c>
      <c r="O31" s="129">
        <v>300</v>
      </c>
      <c r="R31" s="129">
        <v>300</v>
      </c>
      <c r="S31" s="129">
        <v>300</v>
      </c>
      <c r="T31" s="115"/>
      <c r="Y31" s="127" t="str">
        <f>IF(S31-R31=0,"",R31-S31)</f>
        <v/>
      </c>
      <c r="Z31" s="87" t="str">
        <f>IF(R31-S31&lt;0,"DIFFERENCE",IF(S31-R31&lt;0,"DIFFERENCE",""))</f>
        <v/>
      </c>
      <c r="AB31" s="127">
        <f>E31</f>
        <v>300</v>
      </c>
    </row>
    <row r="32" spans="1:28" ht="15" x14ac:dyDescent="0.25">
      <c r="A32" s="158"/>
      <c r="C32" s="183"/>
      <c r="D32" s="87" t="s">
        <v>305</v>
      </c>
      <c r="E32" s="184"/>
      <c r="F32" s="129"/>
      <c r="G32" s="87"/>
      <c r="H32" s="87"/>
      <c r="I32" s="87"/>
      <c r="J32" s="87"/>
      <c r="K32" s="87"/>
      <c r="L32" s="87"/>
      <c r="N32" s="129"/>
      <c r="O32" s="129"/>
      <c r="R32" s="129"/>
      <c r="S32" s="129"/>
      <c r="T32" s="115"/>
      <c r="Y32" s="127"/>
      <c r="AB32" s="127"/>
    </row>
    <row r="33" spans="1:28" ht="15" x14ac:dyDescent="0.25">
      <c r="A33" s="158"/>
      <c r="C33" s="183"/>
      <c r="D33" s="87" t="s">
        <v>306</v>
      </c>
      <c r="E33" s="184"/>
      <c r="F33" s="129"/>
      <c r="G33" s="87"/>
      <c r="H33" s="87"/>
      <c r="I33" s="87"/>
      <c r="J33" s="87"/>
      <c r="K33" s="87"/>
      <c r="L33" s="87"/>
      <c r="N33" s="129"/>
      <c r="O33" s="129"/>
      <c r="R33" s="129"/>
      <c r="S33" s="129"/>
      <c r="T33" s="115"/>
      <c r="Y33" s="127"/>
      <c r="AB33" s="127"/>
    </row>
    <row r="34" spans="1:28" ht="15" x14ac:dyDescent="0.25">
      <c r="C34" s="183"/>
      <c r="D34" s="93" t="s">
        <v>307</v>
      </c>
      <c r="E34" s="184"/>
    </row>
    <row r="35" spans="1:28" ht="15" x14ac:dyDescent="0.25">
      <c r="A35" s="158"/>
      <c r="C35" s="87"/>
      <c r="D35" s="87"/>
      <c r="E35" s="184"/>
      <c r="F35" s="129"/>
      <c r="G35" s="87"/>
      <c r="H35" s="87"/>
      <c r="I35" s="87"/>
      <c r="J35" s="87"/>
      <c r="K35" s="87"/>
      <c r="L35" s="87"/>
      <c r="N35" s="129"/>
      <c r="O35" s="129"/>
      <c r="R35" s="129"/>
      <c r="S35" s="129"/>
      <c r="T35" s="115"/>
      <c r="Y35" s="127"/>
      <c r="AB35" s="127"/>
    </row>
    <row r="36" spans="1:28" x14ac:dyDescent="0.3">
      <c r="H36" s="87"/>
      <c r="I36" s="87"/>
      <c r="J36" s="87"/>
      <c r="K36" s="87"/>
      <c r="L36" s="87"/>
      <c r="N36" s="90"/>
      <c r="O36" s="90"/>
      <c r="P36" s="90"/>
      <c r="Q36"/>
    </row>
    <row r="37" spans="1:28" ht="16.2" thickBot="1" x14ac:dyDescent="0.35">
      <c r="A37" s="118"/>
      <c r="B37" s="111"/>
      <c r="D37" s="121" t="s">
        <v>74</v>
      </c>
      <c r="E37" s="126">
        <f>SUM(E5:E36)</f>
        <v>12257.049999999997</v>
      </c>
      <c r="I37" s="126">
        <f>SUM(I5:I36)</f>
        <v>0</v>
      </c>
      <c r="J37" s="126">
        <f>SUM(J5:J36)</f>
        <v>0</v>
      </c>
      <c r="L37" s="87"/>
      <c r="N37" s="122">
        <f>SUM(N5:N36)</f>
        <v>11761.219999999998</v>
      </c>
      <c r="R37" s="127">
        <f>SUM(R5:R36)</f>
        <v>4464.82</v>
      </c>
      <c r="S37" s="127">
        <f>SUM(S5:S36)</f>
        <v>4464.82</v>
      </c>
      <c r="V37" s="122" t="e">
        <f>#REF!+#REF!+#REF!+#REF!+#REF!+#REF!</f>
        <v>#REF!</v>
      </c>
    </row>
    <row r="38" spans="1:28" ht="16.2" thickTop="1" x14ac:dyDescent="0.3">
      <c r="A38" s="118"/>
      <c r="B38" s="111"/>
      <c r="D38" s="121"/>
      <c r="I38" s="114"/>
      <c r="J38" s="114"/>
      <c r="L38" s="87"/>
      <c r="N38" s="115"/>
      <c r="S38" s="115"/>
      <c r="V38" s="115"/>
    </row>
    <row r="39" spans="1:28" x14ac:dyDescent="0.3">
      <c r="A39" s="118"/>
      <c r="D39" s="93" t="s">
        <v>387</v>
      </c>
      <c r="E39" s="94">
        <v>12257.049999999997</v>
      </c>
      <c r="I39" s="114"/>
      <c r="J39" s="114"/>
      <c r="L39" s="87"/>
      <c r="N39" s="115"/>
      <c r="V39" s="115"/>
    </row>
    <row r="40" spans="1:28" x14ac:dyDescent="0.3">
      <c r="A40" s="118"/>
      <c r="L40" s="87"/>
    </row>
    <row r="41" spans="1:28" x14ac:dyDescent="0.3">
      <c r="A41" s="118"/>
      <c r="D41" s="93" t="s">
        <v>355</v>
      </c>
      <c r="E41" s="210">
        <v>0</v>
      </c>
      <c r="L41" s="87"/>
    </row>
    <row r="42" spans="1:28" x14ac:dyDescent="0.3">
      <c r="A42" s="118"/>
      <c r="L42" s="87"/>
      <c r="N42" s="125">
        <v>23726.65</v>
      </c>
    </row>
    <row r="43" spans="1:28" x14ac:dyDescent="0.3">
      <c r="A43" s="118"/>
      <c r="D43" s="93" t="s">
        <v>400</v>
      </c>
      <c r="E43" s="94">
        <f>E39+E41</f>
        <v>12257.049999999997</v>
      </c>
      <c r="L43" s="87"/>
    </row>
    <row r="44" spans="1:28" ht="15" x14ac:dyDescent="0.25">
      <c r="A44" s="118"/>
      <c r="D44"/>
      <c r="E44"/>
      <c r="L44" s="87"/>
    </row>
    <row r="45" spans="1:28" ht="15" x14ac:dyDescent="0.25">
      <c r="A45" s="118"/>
      <c r="D45" s="46"/>
      <c r="E45"/>
      <c r="L45" s="87"/>
    </row>
    <row r="46" spans="1:28" ht="15" x14ac:dyDescent="0.25">
      <c r="D46"/>
      <c r="E46" s="46"/>
      <c r="L46" s="87"/>
    </row>
    <row r="47" spans="1:28" x14ac:dyDescent="0.3">
      <c r="L47" s="87"/>
    </row>
    <row r="48" spans="1:28" x14ac:dyDescent="0.3">
      <c r="L48" s="87"/>
    </row>
    <row r="49" spans="12:12" x14ac:dyDescent="0.3">
      <c r="L49" s="87"/>
    </row>
    <row r="50" spans="12:12" x14ac:dyDescent="0.3">
      <c r="L50" s="87"/>
    </row>
    <row r="51" spans="12:12" x14ac:dyDescent="0.3">
      <c r="L51" s="87"/>
    </row>
    <row r="52" spans="12:12" x14ac:dyDescent="0.3">
      <c r="L52" s="87"/>
    </row>
    <row r="53" spans="12:12" x14ac:dyDescent="0.3">
      <c r="L53" s="87"/>
    </row>
    <row r="54" spans="12:12" x14ac:dyDescent="0.3">
      <c r="L54" s="87"/>
    </row>
    <row r="55" spans="12:12" x14ac:dyDescent="0.3">
      <c r="L55" s="87"/>
    </row>
    <row r="56" spans="12:12" x14ac:dyDescent="0.3">
      <c r="L56" s="87"/>
    </row>
  </sheetData>
  <mergeCells count="1">
    <mergeCell ref="C4:D4"/>
  </mergeCells>
  <conditionalFormatting sqref="A18:G18">
    <cfRule type="cellIs" dxfId="33" priority="3" operator="equal">
      <formula>"?"</formula>
    </cfRule>
  </conditionalFormatting>
  <conditionalFormatting sqref="A1:XFD3 A4:U4 W4:XFD4 A5:XFD7 A8:C11 E8:G11 N8:O15 R8:XFD15 A10:G15 A22:A24 C22:G24 N22:O24 R22:XFD24 E27:G27 A27:C33 N27:O33 R27:XFD33 A28:G31 E29:G33 A35:C35 E35:G35 N35:O35 R35:XFD35 A37:XFD1048576">
    <cfRule type="cellIs" dxfId="32" priority="20" operator="equal">
      <formula>"?"</formula>
    </cfRule>
  </conditionalFormatting>
  <conditionalFormatting sqref="A21:XFD21">
    <cfRule type="cellIs" dxfId="31" priority="4" operator="equal">
      <formula>"?"</formula>
    </cfRule>
  </conditionalFormatting>
  <conditionalFormatting sqref="C34">
    <cfRule type="cellIs" dxfId="30" priority="2" operator="equal">
      <formula>"?"</formula>
    </cfRule>
  </conditionalFormatting>
  <conditionalFormatting sqref="E34">
    <cfRule type="cellIs" dxfId="29" priority="1" operator="equal">
      <formula>"?"</formula>
    </cfRule>
  </conditionalFormatting>
  <conditionalFormatting sqref="L18:P18">
    <cfRule type="cellIs" dxfId="28" priority="6" operator="equal">
      <formula>"?"</formula>
    </cfRule>
  </conditionalFormatting>
  <conditionalFormatting sqref="N17:O17 A17:C18 E17:G18 R17:XFD18">
    <cfRule type="cellIs" dxfId="27" priority="5" operator="equal">
      <formula>"?"</formula>
    </cfRule>
  </conditionalFormatting>
  <conditionalFormatting sqref="S18:XFD18">
    <cfRule type="cellIs" dxfId="26" priority="8" operator="equal">
      <formula>"?"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differentFirst="1" alignWithMargins="0"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9"/>
  <sheetViews>
    <sheetView topLeftCell="A25" zoomScale="70" zoomScaleNormal="70" zoomScalePageLayoutView="70" workbookViewId="0">
      <selection activeCell="D56" sqref="D56"/>
    </sheetView>
  </sheetViews>
  <sheetFormatPr defaultColWidth="8.77734375" defaultRowHeight="15.6" x14ac:dyDescent="0.3"/>
  <cols>
    <col min="1" max="1" width="13.6640625" style="88" customWidth="1"/>
    <col min="2" max="2" width="5.6640625" style="87" customWidth="1"/>
    <col min="3" max="3" width="9.6640625" style="89" bestFit="1" customWidth="1"/>
    <col min="4" max="4" width="47.109375" style="93" customWidth="1"/>
    <col min="5" max="5" width="19.44140625" style="197" bestFit="1" customWidth="1"/>
    <col min="6" max="6" width="4.109375" style="91" customWidth="1"/>
    <col min="7" max="7" width="55" style="123" bestFit="1" customWidth="1"/>
    <col min="8" max="8" width="12.44140625" style="90" customWidth="1"/>
    <col min="9" max="9" width="12.44140625" style="120" customWidth="1"/>
    <col min="10" max="10" width="14.109375" style="120" bestFit="1" customWidth="1"/>
    <col min="11" max="11" width="36.33203125" style="90" customWidth="1"/>
    <col min="13" max="13" width="17.44140625" style="87" customWidth="1"/>
    <col min="14" max="252" width="11.44140625" style="87" customWidth="1"/>
    <col min="253" max="16384" width="8.77734375" style="87"/>
  </cols>
  <sheetData>
    <row r="1" spans="1:13" ht="17.399999999999999" x14ac:dyDescent="0.3">
      <c r="A1" s="88" t="s">
        <v>281</v>
      </c>
      <c r="D1" s="95" t="s">
        <v>206</v>
      </c>
      <c r="E1" s="197" t="s">
        <v>320</v>
      </c>
    </row>
    <row r="4" spans="1:13" s="97" customFormat="1" ht="37.950000000000003" customHeight="1" x14ac:dyDescent="0.25">
      <c r="A4" s="96" t="s">
        <v>242</v>
      </c>
      <c r="C4" s="226" t="s">
        <v>227</v>
      </c>
      <c r="D4" s="227"/>
      <c r="E4" s="198" t="s">
        <v>215</v>
      </c>
      <c r="F4" s="99"/>
      <c r="G4" s="97" t="s">
        <v>228</v>
      </c>
      <c r="H4" s="100" t="s">
        <v>218</v>
      </c>
      <c r="I4" s="161" t="s">
        <v>217</v>
      </c>
      <c r="J4" s="161" t="s">
        <v>316</v>
      </c>
      <c r="K4" s="100" t="s">
        <v>216</v>
      </c>
    </row>
    <row r="5" spans="1:13" s="111" customFormat="1" x14ac:dyDescent="0.3">
      <c r="A5" s="157"/>
      <c r="B5" s="103" t="s">
        <v>308</v>
      </c>
      <c r="C5" s="104"/>
      <c r="D5" s="105"/>
      <c r="E5" s="199"/>
      <c r="F5" s="107"/>
      <c r="G5" s="103"/>
      <c r="H5" s="109"/>
      <c r="I5" s="107"/>
      <c r="J5" s="107"/>
      <c r="K5" s="108"/>
      <c r="M5" s="108"/>
    </row>
    <row r="6" spans="1:13" ht="15" x14ac:dyDescent="0.25">
      <c r="A6" s="159">
        <v>41928</v>
      </c>
      <c r="C6" s="87"/>
      <c r="D6" s="87" t="s">
        <v>333</v>
      </c>
      <c r="E6" s="200">
        <v>12000</v>
      </c>
      <c r="F6" s="127"/>
      <c r="G6" t="s">
        <v>360</v>
      </c>
      <c r="H6" s="87"/>
      <c r="I6" s="91"/>
      <c r="J6" s="91"/>
      <c r="K6" s="87"/>
      <c r="L6" s="87"/>
    </row>
    <row r="7" spans="1:13" ht="15" x14ac:dyDescent="0.25">
      <c r="A7" s="159">
        <v>41928</v>
      </c>
      <c r="C7" s="87"/>
      <c r="D7" s="87" t="s">
        <v>332</v>
      </c>
      <c r="E7" s="200">
        <v>190</v>
      </c>
      <c r="F7" s="127"/>
      <c r="G7"/>
      <c r="H7" s="87"/>
      <c r="I7" s="91"/>
      <c r="J7" s="91"/>
      <c r="K7" s="87"/>
      <c r="L7" s="87"/>
    </row>
    <row r="8" spans="1:13" x14ac:dyDescent="0.3">
      <c r="G8"/>
      <c r="H8"/>
      <c r="I8"/>
      <c r="J8"/>
      <c r="K8"/>
      <c r="L8" s="87"/>
    </row>
    <row r="9" spans="1:13" s="111" customFormat="1" x14ac:dyDescent="0.3">
      <c r="A9" s="157"/>
      <c r="B9" s="103" t="s">
        <v>309</v>
      </c>
      <c r="C9" s="104"/>
      <c r="D9" s="105"/>
      <c r="E9" s="199"/>
      <c r="F9" s="107"/>
      <c r="G9"/>
      <c r="H9"/>
      <c r="I9"/>
      <c r="J9"/>
      <c r="K9"/>
      <c r="M9" s="108"/>
    </row>
    <row r="10" spans="1:13" ht="15" x14ac:dyDescent="0.25">
      <c r="A10" s="158">
        <v>36831</v>
      </c>
      <c r="C10" s="87">
        <v>1</v>
      </c>
      <c r="D10" s="87" t="s">
        <v>315</v>
      </c>
      <c r="E10" s="200">
        <v>160.30000000000001</v>
      </c>
      <c r="F10" s="127"/>
      <c r="G10"/>
      <c r="H10"/>
      <c r="I10"/>
      <c r="J10"/>
      <c r="K10"/>
      <c r="L10" s="87"/>
    </row>
    <row r="11" spans="1:13" x14ac:dyDescent="0.3">
      <c r="G11"/>
      <c r="H11"/>
      <c r="I11"/>
      <c r="J11"/>
      <c r="K11"/>
      <c r="L11" s="87"/>
    </row>
    <row r="12" spans="1:13" s="111" customFormat="1" x14ac:dyDescent="0.3">
      <c r="A12" s="157"/>
      <c r="B12" s="103" t="s">
        <v>206</v>
      </c>
      <c r="C12" s="104"/>
      <c r="D12" s="105"/>
      <c r="E12" s="199"/>
      <c r="F12" s="107"/>
      <c r="G12"/>
      <c r="H12"/>
      <c r="I12"/>
      <c r="J12"/>
      <c r="K12"/>
      <c r="M12" s="108"/>
    </row>
    <row r="13" spans="1:13" ht="15" x14ac:dyDescent="0.25">
      <c r="A13" s="158">
        <v>35643</v>
      </c>
      <c r="C13" s="87">
        <v>1</v>
      </c>
      <c r="D13" s="87" t="s">
        <v>310</v>
      </c>
      <c r="E13" s="200">
        <v>800</v>
      </c>
      <c r="F13" s="127"/>
      <c r="G13"/>
      <c r="H13"/>
      <c r="I13"/>
      <c r="J13"/>
      <c r="K13"/>
      <c r="L13" s="87"/>
    </row>
    <row r="14" spans="1:13" ht="15" x14ac:dyDescent="0.25">
      <c r="A14" s="123"/>
      <c r="C14" s="87">
        <v>1</v>
      </c>
      <c r="D14" s="87" t="s">
        <v>311</v>
      </c>
      <c r="E14" s="200">
        <v>150</v>
      </c>
      <c r="F14" s="127"/>
      <c r="G14"/>
      <c r="H14"/>
      <c r="I14"/>
      <c r="J14"/>
      <c r="K14"/>
      <c r="L14" s="87"/>
    </row>
    <row r="15" spans="1:13" ht="15" x14ac:dyDescent="0.25">
      <c r="A15" s="158">
        <v>43952</v>
      </c>
      <c r="C15" s="87">
        <v>1</v>
      </c>
      <c r="D15" s="87" t="s">
        <v>312</v>
      </c>
      <c r="E15" s="200">
        <v>200</v>
      </c>
      <c r="F15" s="127"/>
      <c r="G15" t="s">
        <v>139</v>
      </c>
      <c r="H15"/>
      <c r="I15"/>
      <c r="J15"/>
      <c r="K15"/>
      <c r="L15" s="87"/>
    </row>
    <row r="16" spans="1:13" ht="15" x14ac:dyDescent="0.25">
      <c r="A16" s="158">
        <v>42590</v>
      </c>
      <c r="C16" s="87">
        <v>1</v>
      </c>
      <c r="D16" s="87" t="s">
        <v>313</v>
      </c>
      <c r="E16" s="200">
        <v>66.040000000000006</v>
      </c>
      <c r="F16" s="127"/>
      <c r="G16"/>
      <c r="H16"/>
      <c r="I16"/>
      <c r="J16"/>
      <c r="K16"/>
      <c r="L16" s="87"/>
    </row>
    <row r="17" spans="1:12" ht="15" x14ac:dyDescent="0.25">
      <c r="A17" s="158">
        <v>44166</v>
      </c>
      <c r="C17" s="87">
        <v>1</v>
      </c>
      <c r="D17" s="87" t="s">
        <v>314</v>
      </c>
      <c r="E17" s="200">
        <v>52.98</v>
      </c>
      <c r="F17" s="127"/>
      <c r="G17"/>
      <c r="H17"/>
      <c r="I17"/>
      <c r="J17"/>
      <c r="K17"/>
      <c r="L17" s="87"/>
    </row>
    <row r="18" spans="1:12" ht="15" x14ac:dyDescent="0.25">
      <c r="A18" s="158">
        <v>45841</v>
      </c>
      <c r="C18" s="87">
        <v>2</v>
      </c>
      <c r="D18" s="87" t="s">
        <v>397</v>
      </c>
      <c r="E18" s="225">
        <v>139.5</v>
      </c>
      <c r="F18" s="127"/>
      <c r="G18"/>
      <c r="H18"/>
      <c r="I18"/>
      <c r="J18"/>
      <c r="K18"/>
      <c r="L18" s="87"/>
    </row>
    <row r="19" spans="1:12" ht="15" x14ac:dyDescent="0.25">
      <c r="A19" s="158"/>
      <c r="C19" s="87"/>
      <c r="D19" s="87"/>
      <c r="E19" s="200"/>
      <c r="F19" s="127"/>
      <c r="G19"/>
      <c r="H19"/>
      <c r="I19"/>
      <c r="J19"/>
      <c r="K19"/>
      <c r="L19" s="87"/>
    </row>
    <row r="20" spans="1:12" x14ac:dyDescent="0.3">
      <c r="A20" s="92"/>
      <c r="B20" s="103" t="s">
        <v>318</v>
      </c>
      <c r="C20" s="87"/>
      <c r="D20" s="87"/>
      <c r="E20" s="201"/>
      <c r="F20" s="129"/>
      <c r="G20"/>
      <c r="H20"/>
      <c r="I20"/>
      <c r="J20"/>
      <c r="K20"/>
      <c r="L20" s="87"/>
    </row>
    <row r="21" spans="1:12" ht="15" x14ac:dyDescent="0.25">
      <c r="A21" s="158">
        <v>43952</v>
      </c>
      <c r="C21" s="87"/>
      <c r="D21" s="87" t="s">
        <v>334</v>
      </c>
      <c r="E21" s="200">
        <v>200</v>
      </c>
      <c r="F21" s="127"/>
      <c r="G21" t="s">
        <v>139</v>
      </c>
      <c r="H21"/>
      <c r="I21"/>
      <c r="J21"/>
      <c r="K21"/>
      <c r="L21" s="87"/>
    </row>
    <row r="22" spans="1:12" ht="15" x14ac:dyDescent="0.25">
      <c r="A22" s="158"/>
      <c r="C22" s="87"/>
      <c r="D22" s="87"/>
      <c r="E22" s="200"/>
      <c r="F22" s="127"/>
      <c r="G22"/>
      <c r="H22"/>
      <c r="I22"/>
      <c r="J22"/>
      <c r="K22"/>
      <c r="L22" s="87"/>
    </row>
    <row r="23" spans="1:12" x14ac:dyDescent="0.3">
      <c r="A23" s="92"/>
      <c r="B23" s="103" t="s">
        <v>319</v>
      </c>
      <c r="C23" s="87"/>
      <c r="D23" s="87"/>
      <c r="E23" s="201"/>
      <c r="F23" s="129"/>
      <c r="G23"/>
      <c r="H23"/>
      <c r="I23"/>
      <c r="J23"/>
      <c r="K23"/>
      <c r="L23" s="87"/>
    </row>
    <row r="24" spans="1:12" ht="15" x14ac:dyDescent="0.25">
      <c r="A24" s="123"/>
      <c r="C24" s="87"/>
      <c r="D24" s="87" t="s">
        <v>335</v>
      </c>
      <c r="E24" s="201">
        <f>30</f>
        <v>30</v>
      </c>
      <c r="F24" s="129"/>
      <c r="G24"/>
      <c r="H24"/>
      <c r="I24"/>
      <c r="J24"/>
      <c r="K24"/>
      <c r="L24" s="87"/>
    </row>
    <row r="25" spans="1:12" ht="15" x14ac:dyDescent="0.25">
      <c r="A25" s="123"/>
      <c r="C25" s="87">
        <v>2</v>
      </c>
      <c r="D25" s="87" t="s">
        <v>336</v>
      </c>
      <c r="E25" s="201">
        <v>100</v>
      </c>
      <c r="F25" s="129"/>
      <c r="G25"/>
      <c r="H25"/>
      <c r="I25"/>
      <c r="J25"/>
      <c r="K25"/>
      <c r="L25" s="87"/>
    </row>
    <row r="26" spans="1:12" ht="15" x14ac:dyDescent="0.25">
      <c r="A26" s="158" t="s">
        <v>162</v>
      </c>
      <c r="C26" s="87"/>
      <c r="D26" s="87" t="s">
        <v>337</v>
      </c>
      <c r="E26" s="201">
        <v>0</v>
      </c>
      <c r="F26" s="129"/>
      <c r="G26"/>
      <c r="H26"/>
      <c r="I26"/>
      <c r="J26"/>
      <c r="K26"/>
      <c r="L26" s="87"/>
    </row>
    <row r="27" spans="1:12" ht="15" x14ac:dyDescent="0.25">
      <c r="A27" s="158">
        <v>43739</v>
      </c>
      <c r="C27" s="87"/>
      <c r="D27" s="87" t="s">
        <v>337</v>
      </c>
      <c r="E27" s="201">
        <v>26.99</v>
      </c>
      <c r="F27" s="129"/>
      <c r="G27"/>
      <c r="H27"/>
      <c r="I27"/>
      <c r="J27"/>
      <c r="K27"/>
      <c r="L27" s="87"/>
    </row>
    <row r="28" spans="1:12" ht="15" x14ac:dyDescent="0.25">
      <c r="A28" s="158">
        <v>37591</v>
      </c>
      <c r="C28" s="87"/>
      <c r="D28" s="87" t="s">
        <v>338</v>
      </c>
      <c r="E28" s="201">
        <v>175</v>
      </c>
      <c r="F28" s="129"/>
      <c r="G28"/>
      <c r="H28"/>
      <c r="I28"/>
      <c r="J28"/>
      <c r="K28"/>
      <c r="L28" s="87"/>
    </row>
    <row r="29" spans="1:12" ht="15" x14ac:dyDescent="0.25">
      <c r="A29" s="158">
        <v>37591</v>
      </c>
      <c r="C29" s="87">
        <v>3</v>
      </c>
      <c r="D29" s="87" t="s">
        <v>339</v>
      </c>
      <c r="E29" s="201">
        <v>210</v>
      </c>
      <c r="F29" s="129"/>
      <c r="G29"/>
      <c r="H29"/>
      <c r="I29"/>
      <c r="J29"/>
      <c r="K29"/>
      <c r="L29" s="87"/>
    </row>
    <row r="30" spans="1:12" ht="15" x14ac:dyDescent="0.25">
      <c r="A30" s="158">
        <v>45887</v>
      </c>
      <c r="C30" s="87">
        <v>10</v>
      </c>
      <c r="D30" s="87" t="s">
        <v>394</v>
      </c>
      <c r="E30" s="224">
        <v>253.24</v>
      </c>
      <c r="F30" s="129"/>
      <c r="G30"/>
      <c r="H30"/>
      <c r="I30"/>
      <c r="J30"/>
      <c r="K30"/>
      <c r="L30" s="87"/>
    </row>
    <row r="31" spans="1:12" ht="15" x14ac:dyDescent="0.25">
      <c r="A31" s="158">
        <v>45887</v>
      </c>
      <c r="C31" s="87">
        <v>20</v>
      </c>
      <c r="D31" s="87" t="s">
        <v>395</v>
      </c>
      <c r="E31" s="224">
        <v>662.83</v>
      </c>
      <c r="F31" s="129"/>
      <c r="G31"/>
      <c r="H31"/>
      <c r="I31"/>
      <c r="J31"/>
      <c r="K31"/>
      <c r="L31" s="87"/>
    </row>
    <row r="32" spans="1:12" ht="15" x14ac:dyDescent="0.25">
      <c r="A32" s="158">
        <v>45887</v>
      </c>
      <c r="C32" s="87">
        <v>20</v>
      </c>
      <c r="D32" s="87" t="s">
        <v>396</v>
      </c>
      <c r="E32" s="224">
        <v>399.83</v>
      </c>
      <c r="F32" s="129"/>
      <c r="G32"/>
      <c r="H32"/>
      <c r="I32"/>
      <c r="J32"/>
      <c r="K32"/>
      <c r="L32" s="87"/>
    </row>
    <row r="33" spans="1:12" x14ac:dyDescent="0.3">
      <c r="A33" s="123"/>
      <c r="C33" s="87"/>
      <c r="D33" s="160"/>
      <c r="F33" s="129"/>
      <c r="G33"/>
      <c r="H33"/>
      <c r="I33"/>
      <c r="J33"/>
      <c r="K33"/>
      <c r="L33" s="87"/>
    </row>
    <row r="34" spans="1:12" x14ac:dyDescent="0.3">
      <c r="A34" s="156"/>
      <c r="B34" s="111" t="s">
        <v>356</v>
      </c>
      <c r="H34"/>
      <c r="I34"/>
      <c r="J34"/>
      <c r="K34"/>
      <c r="L34" s="87"/>
    </row>
    <row r="35" spans="1:12" ht="15" x14ac:dyDescent="0.25">
      <c r="A35" s="194">
        <v>44811</v>
      </c>
      <c r="B35" s="87" t="s">
        <v>357</v>
      </c>
      <c r="D35" s="87"/>
      <c r="E35" s="202">
        <f>11360.49+4868.77</f>
        <v>16229.26</v>
      </c>
      <c r="F35"/>
      <c r="H35"/>
      <c r="I35"/>
      <c r="J35"/>
      <c r="K35"/>
      <c r="L35" s="87"/>
    </row>
    <row r="36" spans="1:12" ht="15" x14ac:dyDescent="0.25">
      <c r="A36" s="194">
        <v>44720</v>
      </c>
      <c r="B36" s="87" t="s">
        <v>358</v>
      </c>
      <c r="D36" s="87"/>
      <c r="E36" s="202">
        <f>3523.37+9736.78+833.33</f>
        <v>14093.480000000001</v>
      </c>
      <c r="F36"/>
      <c r="H36"/>
      <c r="I36"/>
      <c r="J36"/>
      <c r="K36"/>
      <c r="L36" s="87"/>
    </row>
    <row r="37" spans="1:12" ht="15" x14ac:dyDescent="0.25">
      <c r="A37" s="194">
        <v>44720</v>
      </c>
      <c r="B37" s="87" t="s">
        <v>359</v>
      </c>
      <c r="D37" s="87"/>
      <c r="E37" s="202">
        <f>2592.9+6050.1+695</f>
        <v>9338</v>
      </c>
      <c r="F37"/>
      <c r="H37"/>
      <c r="I37"/>
      <c r="J37"/>
      <c r="K37"/>
      <c r="L37" s="87"/>
    </row>
    <row r="38" spans="1:12" ht="15" x14ac:dyDescent="0.25">
      <c r="A38" s="194"/>
      <c r="D38" s="87"/>
      <c r="E38" s="202"/>
      <c r="F38"/>
      <c r="H38"/>
      <c r="I38"/>
      <c r="J38"/>
      <c r="K38"/>
      <c r="L38" s="87"/>
    </row>
    <row r="39" spans="1:12" x14ac:dyDescent="0.3">
      <c r="A39" s="194"/>
      <c r="B39" s="111" t="s">
        <v>361</v>
      </c>
      <c r="D39" s="87"/>
      <c r="E39" s="202"/>
      <c r="F39"/>
      <c r="H39"/>
      <c r="I39"/>
      <c r="J39"/>
      <c r="K39"/>
      <c r="L39" s="87"/>
    </row>
    <row r="40" spans="1:12" ht="15" x14ac:dyDescent="0.25">
      <c r="A40" s="194">
        <v>45107</v>
      </c>
      <c r="B40" s="87" t="s">
        <v>362</v>
      </c>
      <c r="C40" s="87"/>
      <c r="D40" s="87"/>
      <c r="E40" s="203">
        <f>354.12+95.31</f>
        <v>449.43</v>
      </c>
      <c r="H40"/>
      <c r="I40"/>
      <c r="J40"/>
      <c r="K40"/>
      <c r="L40" s="87"/>
    </row>
    <row r="41" spans="1:12" ht="15" x14ac:dyDescent="0.25">
      <c r="A41" s="194">
        <v>45182</v>
      </c>
      <c r="B41" s="87" t="s">
        <v>363</v>
      </c>
      <c r="C41" s="87"/>
      <c r="D41" s="87"/>
      <c r="E41" s="203">
        <f>279.28+1170.58+240+344.4+700+610+1700</f>
        <v>5044.26</v>
      </c>
      <c r="H41"/>
      <c r="I41"/>
      <c r="J41"/>
      <c r="K41"/>
      <c r="L41" s="87"/>
    </row>
    <row r="42" spans="1:12" ht="15" x14ac:dyDescent="0.25">
      <c r="A42" s="194">
        <v>45240</v>
      </c>
      <c r="B42" s="87" t="s">
        <v>364</v>
      </c>
      <c r="C42" s="87"/>
      <c r="D42" s="87"/>
      <c r="E42" s="203">
        <v>857.75</v>
      </c>
      <c r="H42"/>
      <c r="I42"/>
      <c r="J42"/>
      <c r="K42"/>
      <c r="L42" s="87"/>
    </row>
    <row r="43" spans="1:12" ht="15" x14ac:dyDescent="0.25">
      <c r="A43" s="194">
        <v>45273</v>
      </c>
      <c r="B43" s="87" t="s">
        <v>365</v>
      </c>
      <c r="C43" s="87"/>
      <c r="D43" s="87"/>
      <c r="E43" s="221">
        <v>105216.04</v>
      </c>
      <c r="L43" s="87"/>
    </row>
    <row r="44" spans="1:12" ht="15" x14ac:dyDescent="0.25">
      <c r="A44" s="194">
        <v>45391</v>
      </c>
      <c r="B44" s="87" t="s">
        <v>379</v>
      </c>
      <c r="C44" s="87"/>
      <c r="D44" s="87"/>
      <c r="E44" s="221">
        <v>42.63</v>
      </c>
      <c r="L44" s="87"/>
    </row>
    <row r="45" spans="1:12" x14ac:dyDescent="0.3">
      <c r="E45" s="222"/>
      <c r="L45" s="87"/>
    </row>
    <row r="46" spans="1:12" x14ac:dyDescent="0.3">
      <c r="B46" s="111" t="s">
        <v>376</v>
      </c>
      <c r="E46" s="222"/>
      <c r="L46" s="87"/>
    </row>
    <row r="47" spans="1:12" ht="15" x14ac:dyDescent="0.25">
      <c r="A47" s="194">
        <v>45384</v>
      </c>
      <c r="B47" s="87" t="s">
        <v>377</v>
      </c>
      <c r="E47" s="223">
        <v>22511.200000000001</v>
      </c>
      <c r="L47" s="87"/>
    </row>
    <row r="48" spans="1:12" ht="15" x14ac:dyDescent="0.25">
      <c r="A48" s="194">
        <v>45405</v>
      </c>
      <c r="B48" s="87" t="s">
        <v>378</v>
      </c>
      <c r="E48" s="223">
        <v>22511.200000000001</v>
      </c>
      <c r="L48" s="87"/>
    </row>
    <row r="49" spans="1:12" x14ac:dyDescent="0.3">
      <c r="E49" s="222"/>
      <c r="L49" s="87"/>
    </row>
    <row r="50" spans="1:12" x14ac:dyDescent="0.3">
      <c r="L50" s="87"/>
    </row>
    <row r="51" spans="1:12" ht="16.2" thickBot="1" x14ac:dyDescent="0.35">
      <c r="B51" s="111"/>
      <c r="D51" s="121" t="s">
        <v>381</v>
      </c>
      <c r="E51" s="204">
        <f>SUM(E5:E48)</f>
        <v>212109.96000000002</v>
      </c>
      <c r="I51" s="126">
        <f>SUM(I5:I45)</f>
        <v>0</v>
      </c>
      <c r="J51" s="126">
        <f>SUM(J5:J45)</f>
        <v>0</v>
      </c>
      <c r="L51" s="87"/>
    </row>
    <row r="52" spans="1:12" ht="16.2" thickTop="1" x14ac:dyDescent="0.3">
      <c r="B52" s="111"/>
      <c r="D52" s="121"/>
      <c r="L52" s="87"/>
    </row>
    <row r="53" spans="1:12" x14ac:dyDescent="0.3">
      <c r="L53" s="87"/>
    </row>
    <row r="54" spans="1:12" x14ac:dyDescent="0.3">
      <c r="A54"/>
      <c r="D54" s="93" t="s">
        <v>380</v>
      </c>
      <c r="E54" s="197">
        <v>210654.56</v>
      </c>
      <c r="L54" s="87"/>
    </row>
    <row r="55" spans="1:12" x14ac:dyDescent="0.3">
      <c r="A55"/>
      <c r="D55" s="93" t="s">
        <v>386</v>
      </c>
      <c r="E55" s="212">
        <f>SUM(E18+E30+E31+E32)</f>
        <v>1455.4</v>
      </c>
      <c r="L55" s="87"/>
    </row>
    <row r="56" spans="1:12" x14ac:dyDescent="0.3">
      <c r="A56"/>
      <c r="D56" s="93" t="s">
        <v>401</v>
      </c>
      <c r="E56" s="197">
        <f>E54+E55</f>
        <v>212109.96</v>
      </c>
      <c r="L56" s="87"/>
    </row>
    <row r="57" spans="1:12" x14ac:dyDescent="0.3">
      <c r="A57"/>
      <c r="L57" s="87"/>
    </row>
    <row r="58" spans="1:12" x14ac:dyDescent="0.3">
      <c r="A58"/>
      <c r="L58" s="87"/>
    </row>
    <row r="59" spans="1:12" x14ac:dyDescent="0.3">
      <c r="A59"/>
      <c r="L59" s="87"/>
    </row>
    <row r="60" spans="1:12" x14ac:dyDescent="0.3">
      <c r="A60"/>
      <c r="L60" s="87"/>
    </row>
    <row r="61" spans="1:12" x14ac:dyDescent="0.3">
      <c r="A61"/>
      <c r="L61" s="87"/>
    </row>
    <row r="62" spans="1:12" x14ac:dyDescent="0.3">
      <c r="A62"/>
      <c r="L62" s="87"/>
    </row>
    <row r="63" spans="1:12" x14ac:dyDescent="0.3">
      <c r="A63"/>
      <c r="L63" s="87"/>
    </row>
    <row r="64" spans="1:12" x14ac:dyDescent="0.3">
      <c r="L64" s="87"/>
    </row>
    <row r="88" spans="12:12" x14ac:dyDescent="0.3">
      <c r="L88" s="87"/>
    </row>
    <row r="89" spans="12:12" x14ac:dyDescent="0.3">
      <c r="L89" s="87"/>
    </row>
    <row r="90" spans="12:12" x14ac:dyDescent="0.3">
      <c r="L90" s="87"/>
    </row>
    <row r="91" spans="12:12" x14ac:dyDescent="0.3">
      <c r="L91" s="87"/>
    </row>
    <row r="92" spans="12:12" x14ac:dyDescent="0.3">
      <c r="L92" s="87"/>
    </row>
    <row r="93" spans="12:12" x14ac:dyDescent="0.3">
      <c r="L93" s="87"/>
    </row>
    <row r="94" spans="12:12" x14ac:dyDescent="0.3">
      <c r="L94" s="87"/>
    </row>
    <row r="95" spans="12:12" x14ac:dyDescent="0.3">
      <c r="L95" s="87"/>
    </row>
    <row r="96" spans="12:12" x14ac:dyDescent="0.3">
      <c r="L96" s="87"/>
    </row>
    <row r="97" spans="12:12" x14ac:dyDescent="0.3">
      <c r="L97" s="87"/>
    </row>
    <row r="98" spans="12:12" x14ac:dyDescent="0.3">
      <c r="L98" s="87"/>
    </row>
    <row r="99" spans="12:12" x14ac:dyDescent="0.3">
      <c r="L99" s="87"/>
    </row>
  </sheetData>
  <mergeCells count="1">
    <mergeCell ref="C4:D4"/>
  </mergeCells>
  <conditionalFormatting sqref="A23:A32 C23:F32">
    <cfRule type="cellIs" dxfId="25" priority="3" operator="equal">
      <formula>"?"</formula>
    </cfRule>
  </conditionalFormatting>
  <conditionalFormatting sqref="A47:A48">
    <cfRule type="cellIs" dxfId="24" priority="1" operator="equal">
      <formula>"?"</formula>
    </cfRule>
  </conditionalFormatting>
  <conditionalFormatting sqref="A9:F9">
    <cfRule type="cellIs" dxfId="23" priority="6" operator="equal">
      <formula>"?"</formula>
    </cfRule>
  </conditionalFormatting>
  <conditionalFormatting sqref="A12:F12">
    <cfRule type="cellIs" dxfId="22" priority="5" operator="equal">
      <formula>"?"</formula>
    </cfRule>
  </conditionalFormatting>
  <conditionalFormatting sqref="A1:XFD5 A6:F7 N6:XFD7 L9:XFD9 A10:C10 E10:F10 N10:XFD10 L12:XFD12 A13:C13 E13:F13 N13:XFD34 A14:F14 A15:C15 E15:F15 A16:A18 C16:F18 A19:F19 A20:A21 C20:F21 A22:F22 A34:G34 E35:E39 B35:B42 G35:G42 L35:XFD42 A43:C44 G43:XFD44 A51:XFD53 B54:XFD54 A88:XFD1048576">
    <cfRule type="cellIs" dxfId="21" priority="16" operator="equal">
      <formula>"?"</formula>
    </cfRule>
  </conditionalFormatting>
  <conditionalFormatting sqref="B20">
    <cfRule type="cellIs" dxfId="20" priority="4" operator="equal">
      <formula>"?"</formula>
    </cfRule>
  </conditionalFormatting>
  <conditionalFormatting sqref="B23">
    <cfRule type="cellIs" dxfId="19" priority="2" operator="equal">
      <formula>"?"</formula>
    </cfRule>
  </conditionalFormatting>
  <conditionalFormatting sqref="E26:F26 A33:D33 F33">
    <cfRule type="cellIs" dxfId="18" priority="14" operator="equal">
      <formula>"?"</formula>
    </cfRule>
  </conditionalFormatting>
  <pageMargins left="0.39370078740157483" right="0.39370078740157483" top="0.39370078740157483" bottom="0.39370078740157483" header="0.51181102362204722" footer="0.51181102362204722"/>
  <pageSetup paperSize="9" scale="97" orientation="portrait" r:id="rId1"/>
  <headerFooter differentFirst="1" alignWithMargins="0"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4"/>
  <sheetViews>
    <sheetView topLeftCell="A8" zoomScale="70" zoomScaleNormal="70" zoomScalePageLayoutView="70" workbookViewId="0">
      <selection activeCell="D31" sqref="D31"/>
    </sheetView>
  </sheetViews>
  <sheetFormatPr defaultColWidth="8.77734375" defaultRowHeight="15.6" x14ac:dyDescent="0.3"/>
  <cols>
    <col min="1" max="1" width="13.6640625" style="88" customWidth="1"/>
    <col min="2" max="2" width="5.6640625" style="87" customWidth="1"/>
    <col min="3" max="3" width="9.44140625" style="89" bestFit="1" customWidth="1"/>
    <col min="4" max="4" width="62" style="93" bestFit="1" customWidth="1"/>
    <col min="5" max="5" width="19.44140625" style="94" bestFit="1" customWidth="1"/>
    <col min="6" max="6" width="3.33203125" style="91" customWidth="1"/>
    <col min="7" max="7" width="111.5546875" style="123" bestFit="1" customWidth="1"/>
    <col min="8" max="10" width="12.44140625" style="90" customWidth="1"/>
    <col min="11" max="11" width="36.33203125" style="90" customWidth="1"/>
    <col min="13" max="13" width="17.44140625" style="87" customWidth="1"/>
    <col min="14" max="14" width="16.6640625" style="87" bestFit="1" customWidth="1"/>
    <col min="15" max="17" width="8.77734375" style="87"/>
    <col min="18" max="268" width="11.44140625" style="87" customWidth="1"/>
    <col min="269" max="16384" width="8.77734375" style="87"/>
  </cols>
  <sheetData>
    <row r="1" spans="1:31" ht="17.399999999999999" x14ac:dyDescent="0.3">
      <c r="A1" s="88" t="s">
        <v>286</v>
      </c>
      <c r="D1" s="95" t="s">
        <v>282</v>
      </c>
    </row>
    <row r="3" spans="1:31" x14ac:dyDescent="0.3">
      <c r="N3" s="87" t="s">
        <v>214</v>
      </c>
    </row>
    <row r="4" spans="1:31" s="97" customFormat="1" ht="37.950000000000003" customHeight="1" x14ac:dyDescent="0.25">
      <c r="A4" s="96" t="s">
        <v>242</v>
      </c>
      <c r="C4" s="226" t="s">
        <v>227</v>
      </c>
      <c r="D4" s="227"/>
      <c r="E4" s="98" t="s">
        <v>215</v>
      </c>
      <c r="F4" s="99"/>
      <c r="G4" s="97" t="s">
        <v>228</v>
      </c>
      <c r="H4" s="100" t="s">
        <v>218</v>
      </c>
      <c r="I4" s="101" t="s">
        <v>217</v>
      </c>
      <c r="J4" s="101" t="s">
        <v>316</v>
      </c>
      <c r="K4" s="100" t="s">
        <v>216</v>
      </c>
      <c r="N4" s="97" t="s">
        <v>4</v>
      </c>
      <c r="R4" s="97" t="s">
        <v>194</v>
      </c>
      <c r="S4" s="97" t="s">
        <v>193</v>
      </c>
      <c r="V4" s="97" t="s">
        <v>195</v>
      </c>
    </row>
    <row r="5" spans="1:31" s="111" customFormat="1" x14ac:dyDescent="0.3">
      <c r="A5" s="102"/>
      <c r="B5" s="103" t="s">
        <v>327</v>
      </c>
      <c r="C5" s="104"/>
      <c r="D5" s="105"/>
      <c r="E5" s="106"/>
      <c r="F5" s="107"/>
      <c r="G5" s="103"/>
      <c r="H5" s="109"/>
      <c r="I5" s="110"/>
      <c r="J5" s="110"/>
      <c r="K5" s="108"/>
      <c r="M5" s="108"/>
      <c r="N5" s="109"/>
      <c r="R5" s="105"/>
      <c r="S5" s="105"/>
      <c r="T5" s="108"/>
    </row>
    <row r="6" spans="1:31" s="111" customFormat="1" x14ac:dyDescent="0.3">
      <c r="A6" s="102"/>
      <c r="B6" s="103"/>
      <c r="C6" s="104"/>
      <c r="D6" s="105"/>
      <c r="E6" s="106"/>
      <c r="F6" s="107"/>
      <c r="G6" s="103"/>
      <c r="H6" s="109"/>
      <c r="I6" s="110"/>
      <c r="J6" s="110"/>
      <c r="K6" s="108"/>
      <c r="M6" s="108"/>
      <c r="N6" s="109"/>
      <c r="R6" s="105"/>
      <c r="S6" s="105"/>
      <c r="T6" s="108"/>
    </row>
    <row r="7" spans="1:31" s="57" customFormat="1" ht="15" x14ac:dyDescent="0.2">
      <c r="A7" s="56">
        <v>42736</v>
      </c>
      <c r="B7" s="170"/>
      <c r="C7" s="170">
        <v>1</v>
      </c>
      <c r="D7" s="170" t="s">
        <v>321</v>
      </c>
      <c r="E7" s="171">
        <v>0</v>
      </c>
      <c r="F7" s="171"/>
      <c r="G7" s="175" t="s">
        <v>322</v>
      </c>
      <c r="N7" s="78">
        <v>0</v>
      </c>
      <c r="R7" s="82">
        <v>0</v>
      </c>
      <c r="S7" s="82">
        <v>0</v>
      </c>
      <c r="T7" s="58">
        <v>0</v>
      </c>
      <c r="U7" s="63"/>
      <c r="W7" s="72"/>
      <c r="AA7" s="67"/>
      <c r="AB7" s="30" t="str">
        <f>IF(T7-S7=0,"",S7-T7)</f>
        <v/>
      </c>
      <c r="AC7" s="28" t="str">
        <f>IF(S7-T7&lt;0,"DIFFERENCE",IF(T7-S7&lt;0,"DIFFERENCE",""))</f>
        <v/>
      </c>
      <c r="AD7" s="67"/>
      <c r="AE7" s="30">
        <f>E7</f>
        <v>0</v>
      </c>
    </row>
    <row r="8" spans="1:31" s="28" customFormat="1" x14ac:dyDescent="0.25">
      <c r="A8" s="53"/>
      <c r="B8" s="103"/>
      <c r="C8" s="170">
        <v>1</v>
      </c>
      <c r="D8" s="174" t="s">
        <v>323</v>
      </c>
      <c r="E8" s="130">
        <v>17500</v>
      </c>
      <c r="F8" s="130"/>
      <c r="G8" s="87" t="s">
        <v>44</v>
      </c>
      <c r="N8" s="75">
        <v>17500</v>
      </c>
      <c r="R8" s="49">
        <v>17500</v>
      </c>
      <c r="S8" s="49">
        <v>17500</v>
      </c>
      <c r="T8" s="30">
        <v>17500</v>
      </c>
      <c r="U8" s="61"/>
      <c r="W8" s="71"/>
      <c r="AA8" s="66"/>
      <c r="AB8" s="30" t="str">
        <f t="shared" ref="AB8:AB12" si="0">IF(T8-S8=0,"",S8-T8)</f>
        <v/>
      </c>
      <c r="AC8" s="28" t="str">
        <f t="shared" ref="AC8:AC12" si="1">IF(S8-T8&lt;0,"DIFFERENCE",IF(T8-S8&lt;0,"DIFFERENCE",""))</f>
        <v/>
      </c>
      <c r="AD8" s="66"/>
      <c r="AE8" s="30">
        <f>E8</f>
        <v>17500</v>
      </c>
    </row>
    <row r="9" spans="1:31" s="28" customFormat="1" ht="15" x14ac:dyDescent="0.25">
      <c r="A9" s="53"/>
      <c r="B9" s="87"/>
      <c r="C9" s="172">
        <v>0.32200000000000001</v>
      </c>
      <c r="D9" s="87" t="s">
        <v>324</v>
      </c>
      <c r="E9" s="130">
        <v>119521.89</v>
      </c>
      <c r="F9" s="130"/>
      <c r="G9" s="87" t="s">
        <v>184</v>
      </c>
      <c r="N9" s="75">
        <v>119521.89</v>
      </c>
      <c r="R9" s="49">
        <v>119521.89</v>
      </c>
      <c r="S9" s="49">
        <v>119521.89</v>
      </c>
      <c r="T9" s="30">
        <v>119521.89</v>
      </c>
      <c r="U9" s="61"/>
      <c r="W9" s="71"/>
      <c r="AA9" s="66"/>
      <c r="AB9" s="30" t="str">
        <f t="shared" si="0"/>
        <v/>
      </c>
      <c r="AC9" s="28" t="str">
        <f t="shared" si="1"/>
        <v/>
      </c>
      <c r="AD9" s="66"/>
      <c r="AE9" s="30">
        <v>213058.88</v>
      </c>
    </row>
    <row r="10" spans="1:31" s="28" customFormat="1" ht="15" x14ac:dyDescent="0.25">
      <c r="A10" s="55">
        <v>43922</v>
      </c>
      <c r="B10" s="87"/>
      <c r="C10" s="172">
        <v>0.32200000000000001</v>
      </c>
      <c r="D10" s="87" t="s">
        <v>325</v>
      </c>
      <c r="E10" s="130">
        <f>20365*0.322</f>
        <v>6557.53</v>
      </c>
      <c r="F10" s="130"/>
      <c r="G10" s="30"/>
      <c r="N10" s="75">
        <v>6557.53</v>
      </c>
      <c r="R10" s="49">
        <v>6557.53</v>
      </c>
      <c r="S10" s="49">
        <v>6557.53</v>
      </c>
      <c r="T10" s="30"/>
      <c r="U10" s="61"/>
      <c r="W10" s="71"/>
      <c r="AA10" s="66"/>
      <c r="AB10" s="30"/>
      <c r="AD10" s="66"/>
      <c r="AE10" s="30"/>
    </row>
    <row r="11" spans="1:31" s="28" customFormat="1" ht="15" x14ac:dyDescent="0.25">
      <c r="A11" s="53"/>
      <c r="B11" s="87"/>
      <c r="C11" s="172">
        <v>0.32200000000000001</v>
      </c>
      <c r="D11" s="87" t="s">
        <v>326</v>
      </c>
      <c r="E11" s="130">
        <f>28163.18*0.322</f>
        <v>9068.5439600000009</v>
      </c>
      <c r="F11" s="130"/>
      <c r="G11" s="30"/>
      <c r="N11" s="75">
        <f>28163.18*$C11</f>
        <v>9068.5439600000009</v>
      </c>
      <c r="R11" s="49">
        <f>28163.18*$C11</f>
        <v>9068.5439600000009</v>
      </c>
      <c r="S11" s="49">
        <f>28163.18*$C11</f>
        <v>9068.5439600000009</v>
      </c>
      <c r="T11" s="30">
        <f>28163.18*F11</f>
        <v>0</v>
      </c>
      <c r="U11" s="61"/>
      <c r="W11" s="71"/>
      <c r="AA11" s="66"/>
      <c r="AB11" s="30">
        <f t="shared" si="0"/>
        <v>9068.5439600000009</v>
      </c>
      <c r="AC11" s="28" t="str">
        <f t="shared" si="1"/>
        <v>DIFFERENCE</v>
      </c>
      <c r="AD11" s="66"/>
      <c r="AE11" s="30">
        <f>E11</f>
        <v>9068.5439600000009</v>
      </c>
    </row>
    <row r="12" spans="1:31" s="28" customFormat="1" ht="15" x14ac:dyDescent="0.25">
      <c r="A12" s="53"/>
      <c r="B12" s="87"/>
      <c r="C12" s="87"/>
      <c r="D12" s="87" t="s">
        <v>328</v>
      </c>
      <c r="E12" s="173">
        <v>1</v>
      </c>
      <c r="F12" s="173"/>
      <c r="G12" s="176" t="s">
        <v>329</v>
      </c>
      <c r="N12" s="79">
        <v>1</v>
      </c>
      <c r="R12" s="83">
        <v>1</v>
      </c>
      <c r="S12" s="83">
        <v>1</v>
      </c>
      <c r="T12" s="33">
        <v>1</v>
      </c>
      <c r="U12" s="64"/>
      <c r="W12" s="71"/>
      <c r="AA12" s="66"/>
      <c r="AB12" s="30" t="str">
        <f t="shared" si="0"/>
        <v/>
      </c>
      <c r="AC12" s="28" t="str">
        <f t="shared" si="1"/>
        <v/>
      </c>
      <c r="AD12" s="66"/>
    </row>
    <row r="13" spans="1:31" s="28" customFormat="1" ht="16.2" thickBot="1" x14ac:dyDescent="0.35">
      <c r="A13" s="53"/>
      <c r="B13" s="87"/>
      <c r="C13" s="87"/>
      <c r="D13" s="160"/>
      <c r="E13" s="94"/>
      <c r="F13" s="128"/>
      <c r="G13" s="32"/>
      <c r="N13" s="76">
        <f>SUM(N7:N12)</f>
        <v>152648.96396000002</v>
      </c>
      <c r="R13" s="74">
        <f>SUM(R7:R12)</f>
        <v>152648.96396000002</v>
      </c>
      <c r="S13" s="74">
        <f>SUM(S7:S12)</f>
        <v>152648.96396000002</v>
      </c>
      <c r="T13" s="31">
        <f>SUM(T7:T12)</f>
        <v>137022.89000000001</v>
      </c>
      <c r="U13" s="62"/>
      <c r="W13" s="71"/>
      <c r="AA13" s="66"/>
      <c r="AB13" s="30"/>
      <c r="AD13" s="66"/>
    </row>
    <row r="14" spans="1:31" thickTop="1" x14ac:dyDescent="0.25">
      <c r="A14" s="52">
        <v>36586</v>
      </c>
      <c r="C14" s="87"/>
      <c r="D14" s="87" t="s">
        <v>331</v>
      </c>
      <c r="E14" s="187">
        <v>2182</v>
      </c>
      <c r="N14" s="90"/>
      <c r="R14" s="90"/>
      <c r="S14" s="90"/>
    </row>
    <row r="15" spans="1:31" x14ac:dyDescent="0.3">
      <c r="A15" s="118"/>
      <c r="N15" s="90"/>
      <c r="R15" s="90"/>
      <c r="S15" s="90"/>
    </row>
    <row r="16" spans="1:31" s="28" customFormat="1" ht="15" x14ac:dyDescent="0.25">
      <c r="A16" s="52"/>
      <c r="C16" s="28">
        <v>1</v>
      </c>
      <c r="F16" s="128"/>
      <c r="G16" s="87" t="s">
        <v>330</v>
      </c>
      <c r="N16" s="77">
        <v>2182</v>
      </c>
      <c r="R16" s="81">
        <v>2182</v>
      </c>
      <c r="S16" s="81">
        <v>2182</v>
      </c>
      <c r="T16" s="32">
        <v>2182</v>
      </c>
      <c r="U16" s="62"/>
      <c r="W16" s="71"/>
      <c r="AA16" s="66"/>
      <c r="AB16" s="30" t="str">
        <f t="shared" ref="AB16" si="2">IF(T16-S16=0,"",S16-T16)</f>
        <v/>
      </c>
      <c r="AC16" s="28" t="str">
        <f>IF(S16-T16&lt;0,"DIFFERENCE",IF(T16-S16&lt;0,"DIFFERENCE",""))</f>
        <v/>
      </c>
      <c r="AD16" s="66"/>
      <c r="AE16" s="30">
        <f>E14</f>
        <v>2182</v>
      </c>
    </row>
    <row r="17" spans="1:22" x14ac:dyDescent="0.3">
      <c r="A17" s="118"/>
      <c r="N17" s="90"/>
      <c r="R17" s="90"/>
      <c r="S17" s="90"/>
    </row>
    <row r="18" spans="1:22" s="111" customFormat="1" x14ac:dyDescent="0.3">
      <c r="A18" s="102"/>
      <c r="B18" s="103"/>
      <c r="C18" s="104"/>
      <c r="D18" s="105"/>
      <c r="E18" s="106"/>
      <c r="F18" s="107"/>
      <c r="G18" s="103"/>
      <c r="H18" s="109"/>
      <c r="I18" s="110"/>
      <c r="J18" s="110"/>
      <c r="K18" s="108"/>
      <c r="M18" s="108"/>
      <c r="N18" s="109"/>
      <c r="R18" s="105"/>
      <c r="S18" s="105"/>
      <c r="T18" s="108"/>
    </row>
    <row r="19" spans="1:22" s="111" customFormat="1" x14ac:dyDescent="0.3">
      <c r="A19" s="102"/>
      <c r="B19" s="103"/>
      <c r="C19" s="104"/>
      <c r="D19" s="178" t="s">
        <v>317</v>
      </c>
      <c r="E19" s="106">
        <f>J22</f>
        <v>0</v>
      </c>
      <c r="F19" s="107"/>
      <c r="G19" s="103"/>
      <c r="H19" s="109"/>
      <c r="I19" s="110"/>
      <c r="J19" s="110"/>
      <c r="K19" s="108"/>
      <c r="M19" s="108"/>
      <c r="N19" s="109"/>
      <c r="R19" s="105"/>
      <c r="S19" s="105"/>
      <c r="T19" s="108"/>
    </row>
    <row r="20" spans="1:22" s="111" customFormat="1" x14ac:dyDescent="0.3">
      <c r="A20" s="102"/>
      <c r="B20" s="103"/>
      <c r="C20" s="104"/>
      <c r="D20" s="105"/>
      <c r="E20" s="106"/>
      <c r="F20" s="107"/>
      <c r="G20" s="103"/>
      <c r="H20" s="109"/>
      <c r="I20" s="110"/>
      <c r="J20" s="110"/>
      <c r="K20" s="108"/>
      <c r="M20" s="108"/>
      <c r="N20" s="109"/>
      <c r="R20" s="105"/>
      <c r="S20" s="105"/>
      <c r="T20" s="108"/>
    </row>
    <row r="22" spans="1:22" ht="16.2" thickBot="1" x14ac:dyDescent="0.35">
      <c r="A22" s="118"/>
      <c r="B22" s="111"/>
      <c r="D22" s="121" t="s">
        <v>74</v>
      </c>
      <c r="E22" s="126">
        <f>SUM(E5:E21)</f>
        <v>154830.96396000002</v>
      </c>
      <c r="I22" s="126">
        <f>SUM(I5:I21)</f>
        <v>0</v>
      </c>
      <c r="J22" s="126">
        <f>SUM(J5:J21)</f>
        <v>0</v>
      </c>
      <c r="L22" s="87"/>
      <c r="N22" s="122">
        <f>SUM(N5:N21)</f>
        <v>307479.92792000005</v>
      </c>
      <c r="R22" s="127">
        <f>SUM(R21:R21)</f>
        <v>0</v>
      </c>
      <c r="S22" s="127">
        <f>SUM(S21:S21)</f>
        <v>0</v>
      </c>
      <c r="V22" s="122" t="e">
        <f>#REF!+#REF!+#REF!+#REF!+#REF!+#REF!</f>
        <v>#REF!</v>
      </c>
    </row>
    <row r="23" spans="1:22" ht="16.2" thickTop="1" x14ac:dyDescent="0.3">
      <c r="A23" s="118"/>
      <c r="B23" s="111"/>
      <c r="D23" s="121"/>
      <c r="I23" s="114"/>
      <c r="J23" s="114"/>
      <c r="L23" s="87"/>
      <c r="N23" s="115"/>
      <c r="S23" s="115"/>
      <c r="V23" s="115"/>
    </row>
    <row r="24" spans="1:22" x14ac:dyDescent="0.3">
      <c r="A24" s="118"/>
      <c r="I24" s="114"/>
      <c r="J24" s="114"/>
      <c r="L24" s="87"/>
      <c r="N24" s="115"/>
      <c r="V24" s="115"/>
    </row>
    <row r="25" spans="1:22" x14ac:dyDescent="0.3">
      <c r="A25" s="118"/>
      <c r="L25" s="87"/>
    </row>
    <row r="26" spans="1:22" x14ac:dyDescent="0.3">
      <c r="A26" s="118"/>
      <c r="D26" s="93" t="s">
        <v>352</v>
      </c>
      <c r="E26" s="94">
        <f>N13+N16</f>
        <v>154830.96396000002</v>
      </c>
      <c r="L26" s="87"/>
    </row>
    <row r="27" spans="1:22" x14ac:dyDescent="0.3">
      <c r="A27" s="118"/>
      <c r="L27" s="87"/>
      <c r="N27" s="125">
        <v>23726.65</v>
      </c>
    </row>
    <row r="28" spans="1:22" ht="15" x14ac:dyDescent="0.25">
      <c r="A28" s="118"/>
      <c r="D28"/>
      <c r="E28"/>
      <c r="L28" s="87"/>
    </row>
    <row r="29" spans="1:22" x14ac:dyDescent="0.3">
      <c r="A29" s="118"/>
      <c r="N29" s="90"/>
      <c r="O29" s="90"/>
      <c r="P29" s="90"/>
    </row>
    <row r="31" spans="1:22" x14ac:dyDescent="0.3">
      <c r="A31" s="118"/>
      <c r="D31" s="93" t="s">
        <v>402</v>
      </c>
      <c r="E31" s="94">
        <f>E26+E28</f>
        <v>154830.96396000002</v>
      </c>
      <c r="N31" s="90"/>
      <c r="R31" s="90"/>
      <c r="S31" s="90"/>
    </row>
    <row r="32" spans="1:22" x14ac:dyDescent="0.3">
      <c r="A32" s="118"/>
      <c r="N32" s="90"/>
      <c r="R32" s="90"/>
      <c r="S32" s="90"/>
    </row>
    <row r="33" spans="1:12" x14ac:dyDescent="0.3">
      <c r="A33" s="118"/>
      <c r="L33" s="87"/>
    </row>
    <row r="34" spans="1:12" x14ac:dyDescent="0.3">
      <c r="A34" s="118"/>
      <c r="L34" s="87"/>
    </row>
    <row r="35" spans="1:12" x14ac:dyDescent="0.3">
      <c r="A35" s="118"/>
      <c r="L35" s="87"/>
    </row>
    <row r="36" spans="1:12" x14ac:dyDescent="0.3">
      <c r="A36" s="118"/>
      <c r="L36" s="87"/>
    </row>
    <row r="37" spans="1:12" x14ac:dyDescent="0.3">
      <c r="A37" s="118"/>
      <c r="L37" s="87"/>
    </row>
    <row r="38" spans="1:12" x14ac:dyDescent="0.3">
      <c r="A38" s="118"/>
      <c r="L38" s="87"/>
    </row>
    <row r="39" spans="1:12" x14ac:dyDescent="0.3">
      <c r="A39" s="118"/>
      <c r="L39" s="87"/>
    </row>
    <row r="40" spans="1:12" x14ac:dyDescent="0.3">
      <c r="A40" s="118"/>
      <c r="L40" s="87"/>
    </row>
    <row r="41" spans="1:12" x14ac:dyDescent="0.3">
      <c r="A41" s="118"/>
      <c r="L41" s="87"/>
    </row>
    <row r="42" spans="1:12" x14ac:dyDescent="0.3">
      <c r="A42" s="118"/>
      <c r="L42" s="87"/>
    </row>
    <row r="43" spans="1:12" x14ac:dyDescent="0.3">
      <c r="A43" s="118"/>
      <c r="L43" s="87"/>
    </row>
    <row r="44" spans="1:12" x14ac:dyDescent="0.3">
      <c r="A44" s="118"/>
      <c r="L44" s="87"/>
    </row>
    <row r="45" spans="1:12" x14ac:dyDescent="0.3">
      <c r="A45" s="118"/>
      <c r="L45" s="87"/>
    </row>
    <row r="46" spans="1:12" x14ac:dyDescent="0.3">
      <c r="A46" s="118"/>
      <c r="L46" s="87"/>
    </row>
    <row r="47" spans="1:12" x14ac:dyDescent="0.3">
      <c r="A47" s="118"/>
      <c r="L47" s="87"/>
    </row>
    <row r="48" spans="1:12" x14ac:dyDescent="0.3">
      <c r="A48" s="118"/>
      <c r="L48" s="87"/>
    </row>
    <row r="49" spans="1:12" x14ac:dyDescent="0.3">
      <c r="A49" s="118"/>
      <c r="L49" s="87"/>
    </row>
    <row r="50" spans="1:12" x14ac:dyDescent="0.3">
      <c r="A50" s="118"/>
      <c r="L50" s="87"/>
    </row>
    <row r="51" spans="1:12" x14ac:dyDescent="0.3">
      <c r="A51" s="118"/>
      <c r="L51" s="87"/>
    </row>
    <row r="52" spans="1:12" x14ac:dyDescent="0.3">
      <c r="L52" s="87"/>
    </row>
    <row r="53" spans="1:12" x14ac:dyDescent="0.3">
      <c r="L53" s="87"/>
    </row>
    <row r="54" spans="1:12" x14ac:dyDescent="0.3">
      <c r="L54" s="87"/>
    </row>
    <row r="55" spans="1:12" x14ac:dyDescent="0.3">
      <c r="L55" s="87"/>
    </row>
    <row r="56" spans="1:12" x14ac:dyDescent="0.3">
      <c r="L56" s="87"/>
    </row>
    <row r="57" spans="1:12" x14ac:dyDescent="0.3">
      <c r="L57" s="87"/>
    </row>
    <row r="58" spans="1:12" x14ac:dyDescent="0.3">
      <c r="L58" s="87"/>
    </row>
    <row r="59" spans="1:12" x14ac:dyDescent="0.3">
      <c r="L59" s="87"/>
    </row>
    <row r="60" spans="1:12" x14ac:dyDescent="0.3">
      <c r="L60" s="87"/>
    </row>
    <row r="61" spans="1:12" x14ac:dyDescent="0.3">
      <c r="L61" s="87"/>
    </row>
    <row r="62" spans="1:12" x14ac:dyDescent="0.3">
      <c r="L62" s="87"/>
    </row>
    <row r="63" spans="1:12" x14ac:dyDescent="0.3">
      <c r="L63" s="87"/>
    </row>
    <row r="64" spans="1:12" x14ac:dyDescent="0.3">
      <c r="L64" s="87"/>
    </row>
  </sheetData>
  <mergeCells count="1">
    <mergeCell ref="C4:D4"/>
  </mergeCells>
  <conditionalFormatting sqref="A14:C14 E14 F16:XFD16 A17:XFD20 A22:XFD27 A28:C28 F28:XFD28 A29:G29 N29:XFD29 A31:G32 N31:N32 R31:XFD32 A33:XFD1048576">
    <cfRule type="cellIs" dxfId="17" priority="19" operator="equal">
      <formula>"?"</formula>
    </cfRule>
  </conditionalFormatting>
  <conditionalFormatting sqref="A1:XFD15">
    <cfRule type="cellIs" dxfId="16" priority="1" operator="equal">
      <formula>"?"</formula>
    </cfRule>
  </conditionalFormatting>
  <conditionalFormatting sqref="N11:N13">
    <cfRule type="cellIs" dxfId="15" priority="9" operator="equal">
      <formula>"?"</formula>
    </cfRule>
  </conditionalFormatting>
  <conditionalFormatting sqref="R11:R13">
    <cfRule type="cellIs" dxfId="14" priority="11" operator="equal">
      <formula>"?"</formula>
    </cfRule>
  </conditionalFormatting>
  <conditionalFormatting sqref="AB9:AB13">
    <cfRule type="cellIs" dxfId="13" priority="17" operator="equal">
      <formula>"?"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portrait" r:id="rId1"/>
  <headerFooter differentFirst="1" alignWithMargins="0"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77"/>
  <sheetViews>
    <sheetView topLeftCell="A8" zoomScale="70" zoomScaleNormal="70" zoomScalePageLayoutView="70" workbookViewId="0">
      <selection activeCell="D30" sqref="D30"/>
    </sheetView>
  </sheetViews>
  <sheetFormatPr defaultColWidth="8.77734375" defaultRowHeight="15.6" x14ac:dyDescent="0.3"/>
  <cols>
    <col min="1" max="1" width="13.6640625" style="88" customWidth="1"/>
    <col min="2" max="2" width="5.6640625" style="87" customWidth="1"/>
    <col min="3" max="3" width="9.44140625" style="89" bestFit="1" customWidth="1"/>
    <col min="4" max="4" width="51.6640625" style="93" customWidth="1"/>
    <col min="5" max="5" width="19.44140625" style="94" bestFit="1" customWidth="1"/>
    <col min="6" max="6" width="27.77734375" style="91" customWidth="1"/>
    <col min="7" max="7" width="15.77734375" style="123" bestFit="1" customWidth="1"/>
    <col min="8" max="10" width="12.44140625" style="90" customWidth="1"/>
    <col min="11" max="11" width="36.33203125" style="90" customWidth="1"/>
    <col min="13" max="13" width="17.44140625" style="87" customWidth="1"/>
    <col min="14" max="14" width="16.6640625" style="87" bestFit="1" customWidth="1"/>
    <col min="15" max="17" width="8.77734375" style="87"/>
    <col min="18" max="268" width="11.44140625" style="87" customWidth="1"/>
    <col min="269" max="16384" width="8.77734375" style="87"/>
  </cols>
  <sheetData>
    <row r="1" spans="1:28" ht="17.399999999999999" x14ac:dyDescent="0.3">
      <c r="A1" s="88" t="s">
        <v>285</v>
      </c>
      <c r="D1" s="95" t="s">
        <v>284</v>
      </c>
      <c r="E1" s="163"/>
    </row>
    <row r="3" spans="1:28" x14ac:dyDescent="0.3">
      <c r="N3" s="87" t="s">
        <v>214</v>
      </c>
    </row>
    <row r="4" spans="1:28" s="97" customFormat="1" ht="37.950000000000003" customHeight="1" x14ac:dyDescent="0.25">
      <c r="A4" s="96" t="s">
        <v>242</v>
      </c>
      <c r="C4" s="226" t="s">
        <v>227</v>
      </c>
      <c r="D4" s="227"/>
      <c r="E4" s="98" t="s">
        <v>215</v>
      </c>
      <c r="F4" s="99"/>
      <c r="G4" s="97" t="s">
        <v>228</v>
      </c>
      <c r="H4" s="100" t="s">
        <v>218</v>
      </c>
      <c r="I4" s="101" t="s">
        <v>217</v>
      </c>
      <c r="J4" s="101" t="s">
        <v>316</v>
      </c>
      <c r="K4" s="100" t="s">
        <v>216</v>
      </c>
      <c r="N4" s="97" t="s">
        <v>4</v>
      </c>
      <c r="R4" s="97" t="s">
        <v>194</v>
      </c>
      <c r="S4" s="97" t="s">
        <v>193</v>
      </c>
      <c r="V4" s="97" t="s">
        <v>195</v>
      </c>
    </row>
    <row r="5" spans="1:28" s="111" customFormat="1" x14ac:dyDescent="0.3">
      <c r="A5" s="102"/>
      <c r="B5" s="208" t="s">
        <v>384</v>
      </c>
      <c r="C5" s="104"/>
      <c r="D5" s="207"/>
      <c r="E5" s="106"/>
      <c r="F5" s="107"/>
      <c r="G5" s="103"/>
      <c r="H5" s="109"/>
      <c r="I5" s="110"/>
      <c r="J5" s="110"/>
      <c r="K5" s="108"/>
      <c r="M5" s="108"/>
      <c r="N5" s="109"/>
      <c r="R5" s="105"/>
      <c r="S5" s="105"/>
      <c r="T5" s="108"/>
    </row>
    <row r="6" spans="1:28" s="28" customFormat="1" ht="15" x14ac:dyDescent="0.25">
      <c r="A6" s="55">
        <v>41183</v>
      </c>
      <c r="B6" s="87"/>
      <c r="C6" s="87">
        <v>1</v>
      </c>
      <c r="D6" s="87" t="s">
        <v>340</v>
      </c>
      <c r="E6" s="130">
        <v>400</v>
      </c>
      <c r="F6" s="130">
        <v>400</v>
      </c>
      <c r="G6" s="30"/>
      <c r="N6" s="75">
        <v>400</v>
      </c>
      <c r="O6" s="49">
        <v>400</v>
      </c>
      <c r="P6" s="49">
        <v>400</v>
      </c>
      <c r="Q6" s="30">
        <v>400</v>
      </c>
      <c r="R6" s="61"/>
      <c r="T6" s="71"/>
      <c r="X6" s="66"/>
      <c r="Y6" s="30" t="str">
        <f>IF(Q6-P6=0,"",P6-Q6)</f>
        <v/>
      </c>
      <c r="Z6" s="28" t="str">
        <f>IF(P6-Q6&lt;0,"DIFFERENCE",IF(Q6-P6&lt;0,"DIFFERENCE",""))</f>
        <v/>
      </c>
      <c r="AA6" s="66"/>
      <c r="AB6" s="30">
        <f>E6</f>
        <v>400</v>
      </c>
    </row>
    <row r="7" spans="1:28" s="28" customFormat="1" ht="15" x14ac:dyDescent="0.25">
      <c r="A7" s="55">
        <v>42804</v>
      </c>
      <c r="B7" s="87"/>
      <c r="C7" s="87">
        <v>1</v>
      </c>
      <c r="D7" s="87" t="s">
        <v>341</v>
      </c>
      <c r="E7" s="130">
        <v>165.83</v>
      </c>
      <c r="F7" s="130">
        <v>165.83</v>
      </c>
      <c r="G7" s="30"/>
      <c r="N7" s="75">
        <v>165.83</v>
      </c>
      <c r="O7" s="49">
        <v>165.83</v>
      </c>
      <c r="P7" s="49">
        <v>165.83</v>
      </c>
      <c r="Q7" s="30">
        <v>165.83</v>
      </c>
      <c r="R7" s="61"/>
      <c r="T7" s="71"/>
      <c r="X7" s="66"/>
      <c r="Y7" s="30" t="str">
        <f>IF(Q7-P7=0,"",P7-Q7)</f>
        <v/>
      </c>
      <c r="Z7" s="28" t="str">
        <f>IF(P7-Q7&lt;0,"DIFFERENCE",IF(Q7-P7&lt;0,"DIFFERENCE",""))</f>
        <v/>
      </c>
      <c r="AA7" s="66"/>
      <c r="AB7" s="30">
        <f>E7</f>
        <v>165.83</v>
      </c>
    </row>
    <row r="8" spans="1:28" s="28" customFormat="1" x14ac:dyDescent="0.3">
      <c r="A8" s="55"/>
      <c r="B8" s="87"/>
      <c r="C8" s="87">
        <v>1</v>
      </c>
      <c r="D8" s="87" t="s">
        <v>390</v>
      </c>
      <c r="E8" s="219">
        <v>2289.9899999999998</v>
      </c>
      <c r="F8" s="94"/>
      <c r="G8" s="30"/>
      <c r="N8" s="75"/>
      <c r="O8" s="49"/>
      <c r="P8" s="49"/>
      <c r="Q8" s="30"/>
      <c r="R8" s="61"/>
      <c r="T8" s="71"/>
      <c r="X8" s="66"/>
      <c r="Y8" s="30"/>
      <c r="AA8" s="66"/>
      <c r="AB8" s="30"/>
    </row>
    <row r="9" spans="1:28" x14ac:dyDescent="0.3">
      <c r="A9" s="112"/>
      <c r="F9" s="94"/>
      <c r="I9" s="114"/>
      <c r="J9" s="114"/>
      <c r="N9" s="115"/>
      <c r="R9" s="115"/>
      <c r="S9" s="115"/>
      <c r="V9" s="115"/>
    </row>
    <row r="10" spans="1:28" x14ac:dyDescent="0.3">
      <c r="A10" s="112"/>
      <c r="B10" s="103" t="s">
        <v>344</v>
      </c>
      <c r="F10" s="127">
        <v>52</v>
      </c>
      <c r="I10" s="114"/>
      <c r="J10" s="114"/>
      <c r="N10" s="115"/>
      <c r="R10" s="115"/>
      <c r="S10" s="115"/>
      <c r="V10" s="115"/>
    </row>
    <row r="11" spans="1:28" s="28" customFormat="1" ht="15" x14ac:dyDescent="0.25">
      <c r="A11" s="55">
        <v>35534</v>
      </c>
      <c r="B11" s="87"/>
      <c r="C11" s="87"/>
      <c r="D11" s="87" t="s">
        <v>346</v>
      </c>
      <c r="E11" s="127">
        <v>52</v>
      </c>
      <c r="F11" s="127">
        <f>204.98-204.98</f>
        <v>0</v>
      </c>
      <c r="G11" s="49"/>
      <c r="N11" s="75">
        <v>52</v>
      </c>
      <c r="O11" s="49">
        <v>52</v>
      </c>
      <c r="P11" s="49">
        <v>52</v>
      </c>
      <c r="Q11" s="49">
        <v>52</v>
      </c>
      <c r="R11" s="61"/>
      <c r="T11" s="71"/>
      <c r="X11" s="66"/>
      <c r="Y11" s="30" t="str">
        <f t="shared" ref="Y11:Y13" si="0">IF(Q11-P11=0,"",P11-Q11)</f>
        <v/>
      </c>
      <c r="Z11" s="28" t="str">
        <f t="shared" ref="Z11:Z13" si="1">IF(P11-Q11&lt;0,"DIFFERENCE",IF(Q11-P11&lt;0,"DIFFERENCE",""))</f>
        <v/>
      </c>
      <c r="AA11" s="66"/>
      <c r="AB11" s="30">
        <f>E11</f>
        <v>52</v>
      </c>
    </row>
    <row r="12" spans="1:28" s="28" customFormat="1" ht="15" x14ac:dyDescent="0.25">
      <c r="A12" s="55">
        <v>42683</v>
      </c>
      <c r="B12" s="87"/>
      <c r="C12" s="87"/>
      <c r="D12" s="87" t="s">
        <v>347</v>
      </c>
      <c r="E12" s="127">
        <f>204.98-204.98</f>
        <v>0</v>
      </c>
      <c r="F12" s="127">
        <v>175</v>
      </c>
      <c r="G12" s="49"/>
      <c r="H12" s="177">
        <v>44621</v>
      </c>
      <c r="I12" s="91">
        <v>0</v>
      </c>
      <c r="J12" s="91">
        <v>-204.98</v>
      </c>
      <c r="K12" s="28" t="s">
        <v>163</v>
      </c>
      <c r="N12" s="75">
        <v>204.98</v>
      </c>
      <c r="O12" s="49">
        <v>204.98</v>
      </c>
      <c r="P12" s="49">
        <v>0</v>
      </c>
      <c r="Q12" s="49">
        <v>174.96</v>
      </c>
      <c r="R12" s="61"/>
      <c r="S12" s="28">
        <v>2020</v>
      </c>
      <c r="T12" s="71">
        <v>174.96</v>
      </c>
      <c r="X12" s="66"/>
      <c r="Y12" s="30">
        <f t="shared" si="0"/>
        <v>-174.96</v>
      </c>
      <c r="Z12" s="28" t="str">
        <f t="shared" si="1"/>
        <v>DIFFERENCE</v>
      </c>
      <c r="AA12" s="66"/>
      <c r="AB12" s="30">
        <v>0</v>
      </c>
    </row>
    <row r="13" spans="1:28" s="28" customFormat="1" ht="15" x14ac:dyDescent="0.25">
      <c r="A13" s="55">
        <v>42739</v>
      </c>
      <c r="B13" s="87"/>
      <c r="C13" s="87"/>
      <c r="D13" s="216" t="s">
        <v>349</v>
      </c>
      <c r="E13" s="206">
        <v>0</v>
      </c>
      <c r="F13" s="127">
        <v>529</v>
      </c>
      <c r="G13" s="49" t="s">
        <v>388</v>
      </c>
      <c r="H13" s="215">
        <v>45658</v>
      </c>
      <c r="I13" s="28">
        <v>0</v>
      </c>
      <c r="J13" s="28">
        <v>-175</v>
      </c>
      <c r="N13" s="75">
        <v>175</v>
      </c>
      <c r="O13" s="49">
        <v>175</v>
      </c>
      <c r="P13" s="49">
        <v>175</v>
      </c>
      <c r="Q13" s="49">
        <v>175</v>
      </c>
      <c r="R13" s="61"/>
      <c r="T13" s="71"/>
      <c r="X13" s="66"/>
      <c r="Y13" s="30" t="str">
        <f t="shared" si="0"/>
        <v/>
      </c>
      <c r="Z13" s="28" t="str">
        <f t="shared" si="1"/>
        <v/>
      </c>
      <c r="AA13" s="66"/>
      <c r="AB13" s="30">
        <f>E13</f>
        <v>0</v>
      </c>
    </row>
    <row r="14" spans="1:28" s="28" customFormat="1" ht="15" x14ac:dyDescent="0.25">
      <c r="A14" s="55">
        <v>44105</v>
      </c>
      <c r="B14" s="87"/>
      <c r="C14" s="87"/>
      <c r="D14" s="87" t="s">
        <v>348</v>
      </c>
      <c r="E14" s="127">
        <v>529</v>
      </c>
      <c r="F14" s="160">
        <f>55.31-12.75</f>
        <v>42.56</v>
      </c>
      <c r="G14" s="49"/>
      <c r="N14" s="75">
        <v>529</v>
      </c>
      <c r="O14" s="49">
        <v>529</v>
      </c>
      <c r="P14" s="49"/>
      <c r="Q14" s="49"/>
      <c r="R14" s="61"/>
      <c r="T14" s="71"/>
      <c r="X14" s="66"/>
      <c r="Y14" s="30"/>
      <c r="AA14" s="66"/>
      <c r="AB14" s="30">
        <f>E14</f>
        <v>529</v>
      </c>
    </row>
    <row r="15" spans="1:28" s="28" customFormat="1" ht="16.2" thickBot="1" x14ac:dyDescent="0.35">
      <c r="A15" s="53"/>
      <c r="B15" s="87"/>
      <c r="C15" s="87"/>
      <c r="D15" s="160" t="s">
        <v>353</v>
      </c>
      <c r="E15" s="160">
        <f>55.31-12.75</f>
        <v>42.56</v>
      </c>
      <c r="F15" s="94"/>
      <c r="G15" s="32"/>
      <c r="J15" s="28">
        <v>-12.75</v>
      </c>
      <c r="N15" s="75">
        <v>55.31</v>
      </c>
      <c r="O15" s="74">
        <f>SUM(O11:O14)</f>
        <v>960.98</v>
      </c>
      <c r="P15" s="85">
        <f>SUM(P11:P13)</f>
        <v>227</v>
      </c>
      <c r="Q15" s="31">
        <f>SUM(Q11:Q13)</f>
        <v>401.96000000000004</v>
      </c>
      <c r="R15" s="62"/>
      <c r="T15" s="71"/>
      <c r="X15" s="66"/>
      <c r="Y15" s="30"/>
      <c r="AA15" s="66"/>
      <c r="AB15" s="30"/>
    </row>
    <row r="16" spans="1:28" s="28" customFormat="1" ht="16.2" thickTop="1" x14ac:dyDescent="0.3">
      <c r="A16" s="53"/>
      <c r="B16" s="87"/>
      <c r="C16" s="87"/>
      <c r="D16" s="160" t="s">
        <v>389</v>
      </c>
      <c r="E16" s="218">
        <v>124.99</v>
      </c>
      <c r="F16" s="94"/>
      <c r="G16" s="32"/>
      <c r="N16" s="75"/>
      <c r="O16" s="81"/>
      <c r="P16" s="217"/>
      <c r="Q16" s="32"/>
      <c r="R16" s="62"/>
      <c r="T16" s="71"/>
      <c r="X16" s="66"/>
      <c r="Y16" s="30"/>
      <c r="AA16" s="66"/>
      <c r="AB16" s="30"/>
    </row>
    <row r="17" spans="1:28" x14ac:dyDescent="0.3">
      <c r="A17" s="118"/>
      <c r="F17" s="127">
        <v>205</v>
      </c>
      <c r="H17" s="87"/>
      <c r="I17" s="87"/>
      <c r="J17" s="87"/>
      <c r="K17" s="87"/>
      <c r="L17" s="87"/>
      <c r="N17" s="90"/>
      <c r="O17" s="90"/>
      <c r="P17" s="90"/>
    </row>
    <row r="18" spans="1:28" x14ac:dyDescent="0.3">
      <c r="A18" s="112"/>
      <c r="B18" s="103" t="s">
        <v>345</v>
      </c>
      <c r="F18" s="130">
        <v>265</v>
      </c>
      <c r="I18" s="114"/>
      <c r="J18" s="114"/>
      <c r="N18" s="115"/>
      <c r="R18" s="115"/>
      <c r="S18" s="115"/>
      <c r="V18" s="115"/>
    </row>
    <row r="19" spans="1:28" s="28" customFormat="1" x14ac:dyDescent="0.3">
      <c r="A19" s="55">
        <v>43770</v>
      </c>
      <c r="B19" s="87"/>
      <c r="C19" s="87"/>
      <c r="D19" s="205" t="s">
        <v>383</v>
      </c>
      <c r="E19" s="127">
        <v>205</v>
      </c>
      <c r="F19" s="94"/>
      <c r="G19" s="49"/>
      <c r="N19" s="75">
        <v>205</v>
      </c>
      <c r="O19" s="49">
        <v>205</v>
      </c>
      <c r="P19" s="49">
        <v>204.98</v>
      </c>
      <c r="Q19" s="49">
        <v>0</v>
      </c>
      <c r="R19" s="61"/>
      <c r="T19" s="71"/>
      <c r="X19" s="66"/>
      <c r="Y19" s="30">
        <f t="shared" ref="Y19:Y20" si="2">IF(Q19-P19=0,"",P19-Q19)</f>
        <v>204.98</v>
      </c>
      <c r="Z19" s="28" t="str">
        <f t="shared" ref="Z19:Z20" si="3">IF(P19-Q19&lt;0,"DIFFERENCE",IF(Q19-P19&lt;0,"DIFFERENCE",""))</f>
        <v>DIFFERENCE</v>
      </c>
      <c r="AA19" s="66"/>
      <c r="AB19" s="30">
        <f>E19</f>
        <v>205</v>
      </c>
    </row>
    <row r="20" spans="1:28" s="28" customFormat="1" ht="15" x14ac:dyDescent="0.25">
      <c r="A20" s="55">
        <v>34190</v>
      </c>
      <c r="B20" s="87"/>
      <c r="C20" s="87"/>
      <c r="D20" s="87" t="s">
        <v>342</v>
      </c>
      <c r="E20" s="130">
        <v>265</v>
      </c>
      <c r="F20"/>
      <c r="G20" s="30"/>
      <c r="N20" s="75">
        <v>265</v>
      </c>
      <c r="O20" s="49">
        <v>265</v>
      </c>
      <c r="P20" s="49">
        <v>265</v>
      </c>
      <c r="Q20" s="30">
        <v>265</v>
      </c>
      <c r="R20" s="61"/>
      <c r="T20" s="71"/>
      <c r="X20" s="66"/>
      <c r="Y20" s="30" t="str">
        <f t="shared" si="2"/>
        <v/>
      </c>
      <c r="Z20" s="28" t="str">
        <f t="shared" si="3"/>
        <v/>
      </c>
      <c r="AA20" s="66"/>
      <c r="AB20" s="30">
        <f>E20</f>
        <v>265</v>
      </c>
    </row>
    <row r="21" spans="1:28" x14ac:dyDescent="0.3">
      <c r="A21" s="118"/>
      <c r="D21" s="119"/>
      <c r="F21" s="94"/>
      <c r="H21" s="87"/>
      <c r="I21" s="87"/>
      <c r="J21" s="87"/>
      <c r="K21" s="87"/>
      <c r="L21" s="87"/>
      <c r="N21" s="90"/>
      <c r="O21" s="114"/>
      <c r="P21" s="90"/>
      <c r="Q21"/>
      <c r="S21" s="115"/>
      <c r="AA21" s="115"/>
    </row>
    <row r="22" spans="1:28" x14ac:dyDescent="0.3">
      <c r="A22" s="118"/>
      <c r="D22"/>
      <c r="E22"/>
      <c r="F22" s="94"/>
      <c r="G22"/>
      <c r="H22" s="87"/>
      <c r="I22" s="87"/>
      <c r="J22" s="87"/>
      <c r="K22" s="87"/>
      <c r="L22" s="87"/>
      <c r="N22" s="90"/>
      <c r="O22" s="114"/>
      <c r="P22" s="90"/>
      <c r="Q22"/>
      <c r="S22" s="115"/>
      <c r="AA22" s="115"/>
    </row>
    <row r="23" spans="1:28" x14ac:dyDescent="0.3">
      <c r="A23" s="112"/>
      <c r="H23" s="87"/>
      <c r="I23" s="87"/>
      <c r="J23" s="87"/>
      <c r="K23" s="87"/>
      <c r="L23" s="87"/>
      <c r="N23" s="90"/>
      <c r="O23" s="114"/>
      <c r="P23" s="90"/>
      <c r="Q23"/>
      <c r="S23" s="115"/>
      <c r="W23" s="115"/>
      <c r="X23" s="115"/>
      <c r="AA23" s="115"/>
    </row>
    <row r="24" spans="1:28" x14ac:dyDescent="0.3">
      <c r="H24" s="87"/>
      <c r="I24" s="87"/>
      <c r="J24" s="87"/>
      <c r="K24" s="87"/>
      <c r="L24" s="87"/>
      <c r="N24" s="90"/>
      <c r="O24" s="90"/>
      <c r="P24" s="90"/>
      <c r="Q24"/>
    </row>
    <row r="25" spans="1:28" ht="16.2" thickBot="1" x14ac:dyDescent="0.35">
      <c r="A25" s="118"/>
      <c r="B25" s="111"/>
      <c r="D25" s="121" t="s">
        <v>74</v>
      </c>
      <c r="E25" s="126">
        <f>SUM(E5:E24)</f>
        <v>4074.3699999999994</v>
      </c>
      <c r="H25" s="87"/>
      <c r="I25" s="126">
        <f>SUM(I5:I24)</f>
        <v>0</v>
      </c>
      <c r="J25" s="126">
        <f>SUM(J5:J24)</f>
        <v>-392.73</v>
      </c>
      <c r="K25" s="87"/>
      <c r="L25" s="87"/>
      <c r="N25" s="122">
        <f>SUM(N5:N24)</f>
        <v>2052.12</v>
      </c>
      <c r="O25" s="114"/>
      <c r="P25" s="90"/>
      <c r="S25" s="122">
        <f>SUM(N5:N24)</f>
        <v>2052.12</v>
      </c>
      <c r="W25" s="127">
        <f>SUM(R6:R24)</f>
        <v>0</v>
      </c>
      <c r="X25" s="127">
        <f>SUM(S6:S24)</f>
        <v>2020</v>
      </c>
      <c r="AA25" s="122" t="e">
        <f>#REF!+#REF!+#REF!+#REF!+#REF!+#REF!</f>
        <v>#REF!</v>
      </c>
    </row>
    <row r="26" spans="1:28" ht="16.2" thickTop="1" x14ac:dyDescent="0.3">
      <c r="A26" s="118"/>
      <c r="B26" s="111"/>
      <c r="D26" s="121"/>
      <c r="H26" s="87"/>
      <c r="I26" s="87"/>
      <c r="J26" s="87"/>
      <c r="K26" s="87"/>
      <c r="L26" s="87"/>
      <c r="N26" s="90"/>
      <c r="O26" s="114"/>
      <c r="P26" s="90"/>
      <c r="S26" s="115"/>
      <c r="X26" s="115"/>
      <c r="AA26" s="115"/>
    </row>
    <row r="27" spans="1:28" x14ac:dyDescent="0.3">
      <c r="A27" s="118"/>
      <c r="H27" s="87"/>
      <c r="I27" s="87"/>
      <c r="J27" s="87"/>
      <c r="K27" s="87"/>
      <c r="L27" s="87"/>
      <c r="N27" s="90"/>
      <c r="O27" s="114"/>
      <c r="P27" s="90"/>
      <c r="S27" s="115"/>
      <c r="AA27" s="115"/>
    </row>
    <row r="28" spans="1:28" x14ac:dyDescent="0.3">
      <c r="A28" s="118"/>
      <c r="D28" s="93" t="s">
        <v>403</v>
      </c>
      <c r="E28" s="94">
        <v>4074.3699999999994</v>
      </c>
      <c r="H28" s="87"/>
      <c r="I28" s="87"/>
      <c r="J28" s="87"/>
      <c r="K28" s="87"/>
      <c r="L28" s="87"/>
      <c r="N28" s="90"/>
      <c r="O28" s="90"/>
      <c r="P28" s="90"/>
    </row>
    <row r="29" spans="1:28" x14ac:dyDescent="0.3">
      <c r="A29" s="118"/>
      <c r="D29" s="93" t="s">
        <v>355</v>
      </c>
      <c r="E29" s="210"/>
      <c r="H29" s="87"/>
      <c r="I29" s="87"/>
      <c r="J29" s="87"/>
      <c r="K29" s="87"/>
      <c r="L29" s="87"/>
      <c r="N29" s="90"/>
      <c r="O29" s="90"/>
      <c r="P29" s="90"/>
    </row>
    <row r="30" spans="1:28" x14ac:dyDescent="0.3">
      <c r="A30" s="118"/>
      <c r="D30" s="93" t="s">
        <v>404</v>
      </c>
      <c r="E30" s="94">
        <f>SUM(E28:E29)</f>
        <v>4074.3699999999994</v>
      </c>
      <c r="F30" s="91">
        <f>E30-4074.37</f>
        <v>0</v>
      </c>
      <c r="H30" s="87"/>
      <c r="I30" s="87"/>
      <c r="J30" s="87"/>
      <c r="K30" s="87"/>
      <c r="L30" s="87"/>
      <c r="N30" s="90"/>
      <c r="O30" s="90"/>
      <c r="P30" s="90"/>
      <c r="S30" s="125">
        <v>23726.65</v>
      </c>
    </row>
    <row r="31" spans="1:28" x14ac:dyDescent="0.3">
      <c r="H31" s="87"/>
      <c r="I31" s="87"/>
      <c r="J31" s="87"/>
      <c r="K31" s="87"/>
      <c r="L31" s="87"/>
      <c r="N31" s="90"/>
      <c r="O31" s="90"/>
      <c r="P31" s="90"/>
      <c r="Q31"/>
    </row>
    <row r="32" spans="1:28" x14ac:dyDescent="0.3">
      <c r="H32" s="87"/>
      <c r="I32" s="87"/>
      <c r="J32" s="87"/>
      <c r="K32" s="87"/>
      <c r="L32" s="87"/>
      <c r="N32" s="90"/>
      <c r="O32" s="90"/>
      <c r="P32" s="90"/>
      <c r="Q32"/>
    </row>
    <row r="33" spans="5:17" ht="15" x14ac:dyDescent="0.25">
      <c r="E33"/>
      <c r="H33" s="87"/>
      <c r="I33" s="87"/>
      <c r="J33" s="87"/>
      <c r="K33" s="87"/>
      <c r="L33" s="87"/>
      <c r="N33" s="90"/>
      <c r="O33" s="90"/>
      <c r="P33" s="90"/>
      <c r="Q33"/>
    </row>
    <row r="34" spans="5:17" ht="15" x14ac:dyDescent="0.25">
      <c r="E34"/>
      <c r="H34" s="87"/>
      <c r="I34" s="87"/>
      <c r="J34" s="87"/>
      <c r="K34" s="87"/>
      <c r="L34" s="87"/>
      <c r="N34" s="90"/>
      <c r="O34" s="90"/>
      <c r="P34" s="90"/>
      <c r="Q34"/>
    </row>
    <row r="35" spans="5:17" ht="15" x14ac:dyDescent="0.25">
      <c r="E35"/>
      <c r="H35" s="87"/>
      <c r="I35" s="87"/>
      <c r="J35" s="87"/>
      <c r="K35" s="87"/>
      <c r="L35" s="87"/>
      <c r="N35" s="90"/>
      <c r="O35" s="90"/>
      <c r="P35" s="90"/>
      <c r="Q35"/>
    </row>
    <row r="36" spans="5:17" ht="15" x14ac:dyDescent="0.25">
      <c r="E36"/>
      <c r="H36" s="87"/>
      <c r="I36" s="87"/>
      <c r="J36" s="87"/>
      <c r="K36" s="87"/>
      <c r="L36" s="87"/>
      <c r="N36" s="90"/>
      <c r="O36" s="90"/>
      <c r="P36" s="90"/>
      <c r="Q36"/>
    </row>
    <row r="37" spans="5:17" ht="15" x14ac:dyDescent="0.25">
      <c r="E37"/>
      <c r="H37" s="87"/>
      <c r="I37" s="87"/>
      <c r="J37" s="87"/>
      <c r="K37" s="87"/>
      <c r="L37" s="87"/>
      <c r="N37" s="90"/>
      <c r="O37" s="90"/>
      <c r="P37" s="90"/>
      <c r="Q37"/>
    </row>
    <row r="38" spans="5:17" ht="15" x14ac:dyDescent="0.25">
      <c r="E38"/>
      <c r="H38" s="87"/>
      <c r="I38" s="87"/>
      <c r="J38" s="87"/>
      <c r="K38" s="87"/>
      <c r="L38" s="87"/>
      <c r="N38" s="90"/>
      <c r="O38" s="90"/>
      <c r="P38" s="90"/>
      <c r="Q38"/>
    </row>
    <row r="39" spans="5:17" ht="15" x14ac:dyDescent="0.25">
      <c r="E39"/>
      <c r="H39" s="87"/>
      <c r="I39" s="87"/>
      <c r="J39" s="87"/>
      <c r="K39" s="87"/>
      <c r="L39" s="87"/>
      <c r="N39" s="90"/>
      <c r="O39" s="90"/>
      <c r="P39" s="90"/>
      <c r="Q39"/>
    </row>
    <row r="40" spans="5:17" ht="15" x14ac:dyDescent="0.25">
      <c r="E40"/>
      <c r="H40" s="87"/>
      <c r="I40" s="87"/>
      <c r="J40" s="87"/>
      <c r="K40" s="87"/>
      <c r="L40" s="87"/>
      <c r="N40" s="90"/>
      <c r="O40" s="90"/>
      <c r="P40" s="90"/>
      <c r="Q40"/>
    </row>
    <row r="41" spans="5:17" ht="15" x14ac:dyDescent="0.25">
      <c r="E41"/>
      <c r="H41" s="87"/>
      <c r="I41" s="87"/>
      <c r="J41" s="87"/>
      <c r="K41" s="87"/>
      <c r="L41" s="87"/>
      <c r="N41" s="90"/>
      <c r="O41" s="90"/>
      <c r="P41" s="90"/>
      <c r="Q41"/>
    </row>
    <row r="42" spans="5:17" ht="15" x14ac:dyDescent="0.25">
      <c r="E42"/>
      <c r="H42" s="87"/>
      <c r="I42" s="87"/>
      <c r="J42" s="87"/>
      <c r="K42" s="87"/>
      <c r="L42" s="87"/>
      <c r="N42" s="90"/>
      <c r="O42" s="90"/>
      <c r="P42" s="90"/>
      <c r="Q42"/>
    </row>
    <row r="43" spans="5:17" ht="15" x14ac:dyDescent="0.25">
      <c r="E43"/>
      <c r="H43" s="87"/>
      <c r="I43" s="87"/>
      <c r="J43" s="87"/>
      <c r="K43" s="87"/>
      <c r="L43" s="87"/>
      <c r="N43" s="90"/>
      <c r="O43" s="90"/>
      <c r="P43" s="90"/>
      <c r="Q43"/>
    </row>
    <row r="44" spans="5:17" ht="15" x14ac:dyDescent="0.25">
      <c r="E44"/>
      <c r="H44" s="87"/>
      <c r="I44" s="87"/>
      <c r="J44" s="87"/>
      <c r="K44" s="87"/>
      <c r="L44" s="87"/>
      <c r="N44" s="90"/>
      <c r="O44" s="90"/>
      <c r="P44" s="90"/>
      <c r="Q44"/>
    </row>
    <row r="45" spans="5:17" ht="15" x14ac:dyDescent="0.25">
      <c r="E45"/>
      <c r="H45" s="87"/>
      <c r="I45" s="87"/>
      <c r="J45" s="87"/>
      <c r="K45" s="87"/>
      <c r="L45" s="87"/>
      <c r="N45" s="90"/>
      <c r="O45" s="90"/>
      <c r="P45" s="90"/>
      <c r="Q45"/>
    </row>
    <row r="46" spans="5:17" x14ac:dyDescent="0.3">
      <c r="H46" s="87"/>
      <c r="I46" s="87"/>
      <c r="J46" s="87"/>
      <c r="K46" s="87"/>
      <c r="L46" s="87"/>
      <c r="N46" s="90"/>
      <c r="O46" s="90"/>
      <c r="P46" s="90"/>
      <c r="Q46"/>
    </row>
    <row r="47" spans="5:17" x14ac:dyDescent="0.3">
      <c r="H47" s="87"/>
      <c r="I47" s="87"/>
      <c r="J47" s="87"/>
      <c r="K47" s="87"/>
      <c r="L47" s="87"/>
      <c r="N47" s="90"/>
      <c r="O47" s="90"/>
      <c r="P47" s="90"/>
      <c r="Q47"/>
    </row>
    <row r="48" spans="5:17" x14ac:dyDescent="0.3">
      <c r="H48" s="87"/>
      <c r="I48" s="87"/>
      <c r="J48" s="87"/>
      <c r="K48" s="87"/>
      <c r="L48" s="87"/>
      <c r="N48" s="90"/>
      <c r="O48" s="90"/>
      <c r="P48" s="90"/>
      <c r="Q48"/>
    </row>
    <row r="49" spans="1:16" x14ac:dyDescent="0.3">
      <c r="A49" s="118"/>
      <c r="H49" s="87"/>
      <c r="I49" s="87"/>
      <c r="J49" s="87"/>
      <c r="K49" s="87"/>
      <c r="L49" s="87"/>
      <c r="N49" s="90"/>
      <c r="O49" s="90"/>
      <c r="P49" s="90"/>
    </row>
    <row r="50" spans="1:16" x14ac:dyDescent="0.3">
      <c r="A50" s="118"/>
      <c r="H50" s="87"/>
      <c r="I50" s="87"/>
      <c r="J50" s="87"/>
      <c r="K50" s="87"/>
      <c r="L50" s="87"/>
      <c r="N50" s="90"/>
      <c r="O50" s="90"/>
      <c r="P50" s="90"/>
    </row>
    <row r="51" spans="1:16" x14ac:dyDescent="0.3">
      <c r="A51" s="118"/>
      <c r="H51" s="87"/>
      <c r="I51" s="87"/>
      <c r="J51" s="87"/>
      <c r="K51" s="87"/>
      <c r="L51" s="87"/>
      <c r="N51" s="90"/>
      <c r="O51" s="90"/>
      <c r="P51" s="90"/>
    </row>
    <row r="52" spans="1:16" x14ac:dyDescent="0.3">
      <c r="A52" s="118"/>
      <c r="H52" s="87"/>
      <c r="I52" s="87"/>
      <c r="J52" s="87"/>
      <c r="K52" s="87"/>
      <c r="L52" s="87"/>
      <c r="N52" s="90"/>
      <c r="O52" s="90"/>
      <c r="P52" s="90"/>
    </row>
    <row r="53" spans="1:16" x14ac:dyDescent="0.3">
      <c r="A53" s="118"/>
      <c r="H53" s="87"/>
      <c r="I53" s="87"/>
      <c r="J53" s="87"/>
      <c r="K53" s="87"/>
      <c r="L53" s="87"/>
      <c r="N53" s="90"/>
      <c r="O53" s="90"/>
      <c r="P53" s="90"/>
    </row>
    <row r="54" spans="1:16" x14ac:dyDescent="0.3">
      <c r="A54" s="118"/>
      <c r="L54" s="87"/>
    </row>
    <row r="55" spans="1:16" x14ac:dyDescent="0.3">
      <c r="A55" s="118"/>
      <c r="L55" s="87"/>
    </row>
    <row r="56" spans="1:16" x14ac:dyDescent="0.3">
      <c r="A56" s="118"/>
      <c r="L56" s="87"/>
    </row>
    <row r="57" spans="1:16" x14ac:dyDescent="0.3">
      <c r="A57" s="118"/>
      <c r="L57" s="87"/>
    </row>
    <row r="58" spans="1:16" x14ac:dyDescent="0.3">
      <c r="A58" s="118"/>
      <c r="L58" s="87"/>
    </row>
    <row r="59" spans="1:16" x14ac:dyDescent="0.3">
      <c r="A59" s="118"/>
      <c r="L59" s="87"/>
    </row>
    <row r="60" spans="1:16" x14ac:dyDescent="0.3">
      <c r="A60" s="118"/>
      <c r="L60" s="87"/>
    </row>
    <row r="61" spans="1:16" x14ac:dyDescent="0.3">
      <c r="A61" s="118"/>
      <c r="L61" s="87"/>
    </row>
    <row r="62" spans="1:16" x14ac:dyDescent="0.3">
      <c r="A62" s="118"/>
      <c r="L62" s="87"/>
    </row>
    <row r="63" spans="1:16" x14ac:dyDescent="0.3">
      <c r="A63" s="118"/>
      <c r="L63" s="87"/>
    </row>
    <row r="64" spans="1:16" x14ac:dyDescent="0.3">
      <c r="A64" s="118"/>
      <c r="L64" s="87"/>
    </row>
    <row r="65" spans="12:12" x14ac:dyDescent="0.3">
      <c r="L65" s="87"/>
    </row>
    <row r="66" spans="12:12" x14ac:dyDescent="0.3">
      <c r="L66" s="87"/>
    </row>
    <row r="67" spans="12:12" x14ac:dyDescent="0.3">
      <c r="L67" s="87"/>
    </row>
    <row r="68" spans="12:12" x14ac:dyDescent="0.3">
      <c r="L68" s="87"/>
    </row>
    <row r="69" spans="12:12" x14ac:dyDescent="0.3">
      <c r="L69" s="87"/>
    </row>
    <row r="70" spans="12:12" x14ac:dyDescent="0.3">
      <c r="L70" s="87"/>
    </row>
    <row r="71" spans="12:12" x14ac:dyDescent="0.3">
      <c r="L71" s="87"/>
    </row>
    <row r="72" spans="12:12" x14ac:dyDescent="0.3">
      <c r="L72" s="87"/>
    </row>
    <row r="73" spans="12:12" x14ac:dyDescent="0.3">
      <c r="L73" s="87"/>
    </row>
    <row r="74" spans="12:12" x14ac:dyDescent="0.3">
      <c r="L74" s="87"/>
    </row>
    <row r="75" spans="12:12" x14ac:dyDescent="0.3">
      <c r="L75" s="87"/>
    </row>
    <row r="76" spans="12:12" x14ac:dyDescent="0.3">
      <c r="L76" s="87"/>
    </row>
    <row r="77" spans="12:12" x14ac:dyDescent="0.3">
      <c r="L77" s="87"/>
    </row>
  </sheetData>
  <mergeCells count="1">
    <mergeCell ref="C4:D4"/>
  </mergeCells>
  <conditionalFormatting sqref="A6:E21 G19:G21 A22:C22 A23:G23 A25:G30 N25:XFD30">
    <cfRule type="cellIs" dxfId="12" priority="6" operator="equal">
      <formula>"?"</formula>
    </cfRule>
  </conditionalFormatting>
  <conditionalFormatting sqref="A1:XFD5 G6:XFD10 K11:K13 N11:T13 V11:XFD13 N11:Q14 X11:Z16 G11:G17 AB13:AB16 N14:XFD17 N21:XFD23 A49:G53 N49:XFD53 A54:XFD1048576">
    <cfRule type="cellIs" dxfId="11" priority="21" operator="equal">
      <formula>"?"</formula>
    </cfRule>
  </conditionalFormatting>
  <conditionalFormatting sqref="F6:F19">
    <cfRule type="cellIs" dxfId="10" priority="2" operator="equal">
      <formula>"?"</formula>
    </cfRule>
  </conditionalFormatting>
  <conditionalFormatting sqref="F21">
    <cfRule type="cellIs" dxfId="9" priority="3" operator="equal">
      <formula>"?"</formula>
    </cfRule>
  </conditionalFormatting>
  <conditionalFormatting sqref="G18:XFD18">
    <cfRule type="cellIs" dxfId="8" priority="9" operator="equal">
      <formula>"?"</formula>
    </cfRule>
  </conditionalFormatting>
  <conditionalFormatting sqref="I25:J25">
    <cfRule type="cellIs" dxfId="7" priority="4" operator="equal">
      <formula>"?"</formula>
    </cfRule>
  </conditionalFormatting>
  <conditionalFormatting sqref="K19:K20 N19:T20 V19:XFD20">
    <cfRule type="cellIs" dxfId="6" priority="7" operator="equal">
      <formula>"?"</formula>
    </cfRule>
  </conditionalFormatting>
  <pageMargins left="0.39370078740157483" right="0.39370078740157483" top="0.39370078740157483" bottom="0.39370078740157483" header="0.51181102362204722" footer="0.51181102362204722"/>
  <pageSetup paperSize="9" scale="97" orientation="portrait" r:id="rId1"/>
  <headerFooter differentFirst="1" alignWithMargins="0">
    <oddFooter>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10"/>
  <sheetViews>
    <sheetView zoomScale="85" zoomScaleNormal="85" zoomScalePageLayoutView="85" workbookViewId="0">
      <pane ySplit="1" topLeftCell="A2" activePane="bottomLeft" state="frozen"/>
      <selection pane="bottomLeft" activeCell="B78" sqref="B78"/>
    </sheetView>
  </sheetViews>
  <sheetFormatPr defaultColWidth="9.109375" defaultRowHeight="11.4" x14ac:dyDescent="0.2"/>
  <cols>
    <col min="1" max="1" width="17" style="53" bestFit="1" customWidth="1"/>
    <col min="2" max="2" width="34.109375" style="28" customWidth="1"/>
    <col min="3" max="3" width="17" style="28" customWidth="1"/>
    <col min="4" max="4" width="31.44140625" style="28" customWidth="1"/>
    <col min="5" max="5" width="16.44140625" style="30" customWidth="1"/>
    <col min="6" max="7" width="2.109375" style="30" customWidth="1"/>
    <col min="8" max="8" width="17.109375" style="75" customWidth="1"/>
    <col min="9" max="10" width="17.109375" style="49" customWidth="1"/>
    <col min="11" max="11" width="16.44140625" style="30" customWidth="1"/>
    <col min="12" max="12" width="1" style="61" customWidth="1"/>
    <col min="13" max="13" width="9.6640625" style="28" customWidth="1"/>
    <col min="14" max="14" width="9.6640625" style="71" customWidth="1"/>
    <col min="15" max="15" width="26" style="28" customWidth="1"/>
    <col min="16" max="17" width="9.109375" style="28"/>
    <col min="18" max="18" width="1" style="66" customWidth="1"/>
    <col min="19" max="19" width="18.6640625" style="28" customWidth="1"/>
    <col min="20" max="20" width="11.44140625" style="28" customWidth="1"/>
    <col min="21" max="21" width="1" style="66" customWidth="1"/>
    <col min="22" max="264" width="11.44140625" style="28" customWidth="1"/>
    <col min="265" max="16384" width="9.109375" style="28"/>
  </cols>
  <sheetData>
    <row r="1" spans="1:22" s="69" customFormat="1" ht="34.200000000000003" x14ac:dyDescent="0.25">
      <c r="A1" s="51" t="s">
        <v>0</v>
      </c>
      <c r="B1" s="27" t="s">
        <v>1</v>
      </c>
      <c r="C1" s="27" t="s">
        <v>2</v>
      </c>
      <c r="D1" s="27" t="s">
        <v>3</v>
      </c>
      <c r="E1" s="29" t="s">
        <v>187</v>
      </c>
      <c r="F1" s="29"/>
      <c r="G1" s="29"/>
      <c r="H1" s="86" t="s">
        <v>212</v>
      </c>
      <c r="I1" s="80" t="s">
        <v>199</v>
      </c>
      <c r="J1" s="80" t="s">
        <v>189</v>
      </c>
      <c r="K1" s="29" t="s">
        <v>188</v>
      </c>
      <c r="L1" s="60"/>
      <c r="M1" s="26" t="s">
        <v>5</v>
      </c>
      <c r="N1" s="68" t="s">
        <v>48</v>
      </c>
      <c r="O1" s="27" t="s">
        <v>7</v>
      </c>
      <c r="R1" s="65"/>
      <c r="T1" s="69" t="s">
        <v>190</v>
      </c>
      <c r="U1" s="65"/>
      <c r="V1" s="70" t="s">
        <v>186</v>
      </c>
    </row>
    <row r="2" spans="1:22" s="132" customFormat="1" ht="12" x14ac:dyDescent="0.2">
      <c r="A2" s="162" t="s">
        <v>15</v>
      </c>
      <c r="E2" s="133"/>
      <c r="F2" s="133"/>
      <c r="G2" s="133"/>
      <c r="H2" s="133"/>
      <c r="I2" s="133"/>
      <c r="J2" s="133"/>
      <c r="K2" s="133"/>
      <c r="L2" s="133"/>
      <c r="N2" s="134"/>
    </row>
    <row r="3" spans="1:22" s="132" customFormat="1" x14ac:dyDescent="0.2">
      <c r="A3" s="131">
        <v>34486</v>
      </c>
      <c r="B3" s="132" t="s">
        <v>16</v>
      </c>
      <c r="C3" s="132" t="s">
        <v>162</v>
      </c>
      <c r="E3" s="133">
        <v>0</v>
      </c>
      <c r="F3" s="133"/>
      <c r="G3" s="133"/>
      <c r="H3" s="133"/>
      <c r="I3" s="133"/>
      <c r="J3" s="133"/>
      <c r="K3" s="133">
        <v>0</v>
      </c>
      <c r="L3" s="133"/>
      <c r="M3" s="132">
        <v>2010</v>
      </c>
      <c r="O3" s="132" t="s">
        <v>160</v>
      </c>
      <c r="S3" s="132" t="str">
        <f>IF((V3-E3)&gt;1,"DIFFERENCE","")</f>
        <v/>
      </c>
      <c r="T3" s="132" t="str">
        <f>IF(S3="DIFFERENCE",V3-E3,"")</f>
        <v/>
      </c>
      <c r="V3" s="133">
        <f t="shared" ref="V3:V8" si="0">E3</f>
        <v>0</v>
      </c>
    </row>
    <row r="4" spans="1:22" s="132" customFormat="1" x14ac:dyDescent="0.2">
      <c r="A4" s="131">
        <v>35135</v>
      </c>
      <c r="B4" s="132" t="s">
        <v>17</v>
      </c>
      <c r="C4" s="132" t="s">
        <v>162</v>
      </c>
      <c r="E4" s="133">
        <v>0</v>
      </c>
      <c r="F4" s="133"/>
      <c r="G4" s="133"/>
      <c r="H4" s="133"/>
      <c r="I4" s="133"/>
      <c r="J4" s="133"/>
      <c r="K4" s="133">
        <v>0</v>
      </c>
      <c r="L4" s="133"/>
      <c r="M4" s="132">
        <v>2010</v>
      </c>
      <c r="O4" s="132" t="s">
        <v>160</v>
      </c>
      <c r="S4" s="132" t="str">
        <f>IF((V4-E4)&gt;1,"DIFFERENCE","")</f>
        <v/>
      </c>
      <c r="T4" s="132" t="str">
        <f>IF(S4="DIFFERENCE",V4-E4,"")</f>
        <v/>
      </c>
      <c r="V4" s="133">
        <f t="shared" si="0"/>
        <v>0</v>
      </c>
    </row>
    <row r="5" spans="1:22" s="132" customFormat="1" x14ac:dyDescent="0.2">
      <c r="A5" s="131">
        <v>35213</v>
      </c>
      <c r="B5" s="132" t="s">
        <v>18</v>
      </c>
      <c r="C5" s="132" t="s">
        <v>162</v>
      </c>
      <c r="E5" s="133">
        <v>0</v>
      </c>
      <c r="F5" s="133"/>
      <c r="G5" s="133"/>
      <c r="H5" s="133"/>
      <c r="I5" s="133"/>
      <c r="J5" s="133"/>
      <c r="K5" s="133">
        <v>287.61</v>
      </c>
      <c r="L5" s="133"/>
      <c r="M5" s="132">
        <v>2020</v>
      </c>
      <c r="N5" s="134">
        <v>287.61</v>
      </c>
      <c r="O5" s="132" t="s">
        <v>161</v>
      </c>
      <c r="S5" s="133">
        <f>IF(K5-J5=0,"",J5-K5)</f>
        <v>-287.61</v>
      </c>
      <c r="T5" s="132" t="str">
        <f>IF(J5-K5&lt;0,"DIFFERENCE",IF(K5-J5&lt;0,"DIFFERENCE",""))</f>
        <v>DIFFERENCE</v>
      </c>
      <c r="V5" s="133">
        <f t="shared" si="0"/>
        <v>0</v>
      </c>
    </row>
    <row r="6" spans="1:22" s="132" customFormat="1" x14ac:dyDescent="0.2">
      <c r="A6" s="131">
        <v>41183</v>
      </c>
      <c r="B6" s="132" t="s">
        <v>65</v>
      </c>
      <c r="C6" s="132" t="s">
        <v>19</v>
      </c>
      <c r="E6" s="133">
        <v>400</v>
      </c>
      <c r="F6" s="133"/>
      <c r="G6" s="133"/>
      <c r="H6" s="133">
        <v>400</v>
      </c>
      <c r="I6" s="133">
        <v>400</v>
      </c>
      <c r="J6" s="133">
        <v>400</v>
      </c>
      <c r="K6" s="133">
        <v>400</v>
      </c>
      <c r="L6" s="133"/>
      <c r="N6" s="134"/>
      <c r="S6" s="133" t="str">
        <f t="shared" ref="S6:S72" si="1">IF(K6-J6=0,"",J6-K6)</f>
        <v/>
      </c>
      <c r="T6" s="132" t="str">
        <f>IF(J6-K6&lt;0,"DIFFERENCE",IF(K6-J6&lt;0,"DIFFERENCE",""))</f>
        <v/>
      </c>
      <c r="V6" s="133">
        <f t="shared" si="0"/>
        <v>400</v>
      </c>
    </row>
    <row r="7" spans="1:22" s="132" customFormat="1" x14ac:dyDescent="0.2">
      <c r="A7" s="131">
        <v>42804</v>
      </c>
      <c r="B7" s="132" t="s">
        <v>110</v>
      </c>
      <c r="C7" s="132" t="s">
        <v>19</v>
      </c>
      <c r="E7" s="133">
        <v>165.83</v>
      </c>
      <c r="F7" s="133"/>
      <c r="G7" s="133"/>
      <c r="H7" s="133">
        <v>165.83</v>
      </c>
      <c r="I7" s="133">
        <v>165.83</v>
      </c>
      <c r="J7" s="133">
        <v>165.83</v>
      </c>
      <c r="K7" s="133">
        <v>165.83</v>
      </c>
      <c r="L7" s="133"/>
      <c r="N7" s="134"/>
      <c r="S7" s="133" t="str">
        <f t="shared" si="1"/>
        <v/>
      </c>
      <c r="T7" s="132" t="str">
        <f>IF(J7-K7&lt;0,"DIFFERENCE",IF(K7-J7&lt;0,"DIFFERENCE",""))</f>
        <v/>
      </c>
      <c r="V7" s="133">
        <f t="shared" si="0"/>
        <v>165.83</v>
      </c>
    </row>
    <row r="8" spans="1:22" s="132" customFormat="1" x14ac:dyDescent="0.2">
      <c r="A8" s="131">
        <v>44070</v>
      </c>
      <c r="B8" s="132" t="s">
        <v>197</v>
      </c>
      <c r="C8" s="132" t="s">
        <v>198</v>
      </c>
      <c r="E8" s="133">
        <v>5500</v>
      </c>
      <c r="F8" s="133"/>
      <c r="G8" s="133"/>
      <c r="H8" s="133">
        <v>5500</v>
      </c>
      <c r="I8" s="133">
        <v>5500</v>
      </c>
      <c r="J8" s="133">
        <v>0</v>
      </c>
      <c r="K8" s="133">
        <v>0</v>
      </c>
      <c r="L8" s="133"/>
      <c r="N8" s="134"/>
      <c r="S8" s="133"/>
      <c r="V8" s="133">
        <f t="shared" si="0"/>
        <v>5500</v>
      </c>
    </row>
    <row r="9" spans="1:22" s="132" customFormat="1" ht="12" thickBot="1" x14ac:dyDescent="0.25">
      <c r="A9" s="142"/>
      <c r="D9" s="145"/>
      <c r="E9" s="146">
        <f>SUM(E3:E8)</f>
        <v>6065.83</v>
      </c>
      <c r="F9" s="136"/>
      <c r="G9" s="136"/>
      <c r="H9" s="146">
        <f>SUM(H3:H8)</f>
        <v>6065.83</v>
      </c>
      <c r="I9" s="146">
        <f>SUM(I3:I8)</f>
        <v>6065.83</v>
      </c>
      <c r="J9" s="146">
        <f>SUM(J3:J8)</f>
        <v>565.83000000000004</v>
      </c>
      <c r="K9" s="146">
        <f>SUM(K3:K8)</f>
        <v>853.44</v>
      </c>
      <c r="L9" s="136"/>
      <c r="N9" s="134"/>
      <c r="S9" s="133"/>
      <c r="V9" s="133"/>
    </row>
    <row r="10" spans="1:22" s="132" customFormat="1" ht="12.6" thickTop="1" x14ac:dyDescent="0.25">
      <c r="A10" s="150" t="s">
        <v>21</v>
      </c>
      <c r="E10" s="136"/>
      <c r="F10" s="136"/>
      <c r="G10" s="136"/>
      <c r="H10" s="136"/>
      <c r="I10" s="136"/>
      <c r="J10" s="136"/>
      <c r="K10" s="136"/>
      <c r="L10" s="136"/>
      <c r="N10" s="134"/>
      <c r="S10" s="133" t="str">
        <f t="shared" si="1"/>
        <v/>
      </c>
      <c r="T10" s="132" t="str">
        <f t="shared" ref="T10:T16" si="2">IF(J10-K10&lt;0,"DIFFERENCE",IF(K10-J10&lt;0,"DIFFERENCE",""))</f>
        <v/>
      </c>
      <c r="V10" s="133">
        <f>E10</f>
        <v>0</v>
      </c>
    </row>
    <row r="11" spans="1:22" s="132" customFormat="1" ht="13.5" customHeight="1" x14ac:dyDescent="0.2">
      <c r="A11" s="131">
        <v>34190</v>
      </c>
      <c r="B11" s="132" t="s">
        <v>43</v>
      </c>
      <c r="C11" s="132" t="s">
        <v>151</v>
      </c>
      <c r="E11" s="133">
        <v>265</v>
      </c>
      <c r="F11" s="133"/>
      <c r="G11" s="133"/>
      <c r="H11" s="133">
        <v>265</v>
      </c>
      <c r="I11" s="133">
        <v>265</v>
      </c>
      <c r="J11" s="133">
        <v>265</v>
      </c>
      <c r="K11" s="133">
        <v>265</v>
      </c>
      <c r="L11" s="133"/>
      <c r="N11" s="134"/>
      <c r="S11" s="133" t="str">
        <f t="shared" si="1"/>
        <v/>
      </c>
      <c r="T11" s="132" t="str">
        <f t="shared" si="2"/>
        <v/>
      </c>
      <c r="V11" s="133">
        <f>E11</f>
        <v>265</v>
      </c>
    </row>
    <row r="12" spans="1:22" s="132" customFormat="1" x14ac:dyDescent="0.2">
      <c r="A12" s="131">
        <v>35703</v>
      </c>
      <c r="B12" s="132" t="s">
        <v>23</v>
      </c>
      <c r="C12" s="132" t="s">
        <v>156</v>
      </c>
      <c r="D12" s="132" t="s">
        <v>147</v>
      </c>
      <c r="E12" s="133">
        <v>55.31</v>
      </c>
      <c r="F12" s="133"/>
      <c r="G12" s="133"/>
      <c r="H12" s="133">
        <v>55.31</v>
      </c>
      <c r="I12" s="133">
        <v>55.31</v>
      </c>
      <c r="J12" s="133">
        <v>55.31</v>
      </c>
      <c r="K12" s="133">
        <v>55.31</v>
      </c>
      <c r="L12" s="133"/>
      <c r="N12" s="134"/>
      <c r="S12" s="133" t="str">
        <f t="shared" si="1"/>
        <v/>
      </c>
      <c r="T12" s="132" t="str">
        <f t="shared" si="2"/>
        <v/>
      </c>
      <c r="V12" s="133">
        <f>E12</f>
        <v>55.31</v>
      </c>
    </row>
    <row r="13" spans="1:22" s="132" customFormat="1" x14ac:dyDescent="0.2">
      <c r="A13" s="131">
        <v>35534</v>
      </c>
      <c r="B13" s="132" t="s">
        <v>24</v>
      </c>
      <c r="C13" s="132" t="s">
        <v>63</v>
      </c>
      <c r="E13" s="133">
        <v>52</v>
      </c>
      <c r="F13" s="133"/>
      <c r="G13" s="133"/>
      <c r="H13" s="133">
        <v>52</v>
      </c>
      <c r="I13" s="133">
        <v>52</v>
      </c>
      <c r="J13" s="133">
        <v>52</v>
      </c>
      <c r="K13" s="133">
        <v>52</v>
      </c>
      <c r="L13" s="133"/>
      <c r="N13" s="134"/>
      <c r="S13" s="133" t="str">
        <f t="shared" si="1"/>
        <v/>
      </c>
      <c r="T13" s="132" t="str">
        <f t="shared" si="2"/>
        <v/>
      </c>
      <c r="V13" s="133">
        <f>E13</f>
        <v>52</v>
      </c>
    </row>
    <row r="14" spans="1:22" s="132" customFormat="1" ht="11.25" customHeight="1" x14ac:dyDescent="0.2">
      <c r="A14" s="131">
        <v>42683</v>
      </c>
      <c r="B14" s="132" t="s">
        <v>76</v>
      </c>
      <c r="C14" s="132" t="s">
        <v>22</v>
      </c>
      <c r="D14" s="132" t="s">
        <v>77</v>
      </c>
      <c r="E14" s="133">
        <v>204.98</v>
      </c>
      <c r="F14" s="133"/>
      <c r="G14" s="133"/>
      <c r="H14" s="133">
        <v>204.98</v>
      </c>
      <c r="I14" s="133">
        <v>204.98</v>
      </c>
      <c r="J14" s="133">
        <v>0</v>
      </c>
      <c r="K14" s="133">
        <v>174.96</v>
      </c>
      <c r="L14" s="133"/>
      <c r="M14" s="132">
        <v>2020</v>
      </c>
      <c r="N14" s="134">
        <v>174.96</v>
      </c>
      <c r="O14" s="132" t="s">
        <v>163</v>
      </c>
      <c r="S14" s="133">
        <f t="shared" si="1"/>
        <v>-174.96</v>
      </c>
      <c r="T14" s="132" t="str">
        <f t="shared" si="2"/>
        <v>DIFFERENCE</v>
      </c>
      <c r="V14" s="133">
        <v>0</v>
      </c>
    </row>
    <row r="15" spans="1:22" s="132" customFormat="1" x14ac:dyDescent="0.2">
      <c r="A15" s="131">
        <v>42683</v>
      </c>
      <c r="B15" s="132" t="s">
        <v>164</v>
      </c>
      <c r="C15" s="132" t="s">
        <v>165</v>
      </c>
      <c r="E15" s="133">
        <v>205</v>
      </c>
      <c r="F15" s="133"/>
      <c r="G15" s="133"/>
      <c r="H15" s="133">
        <v>205</v>
      </c>
      <c r="I15" s="133">
        <v>205</v>
      </c>
      <c r="J15" s="133">
        <v>204.98</v>
      </c>
      <c r="K15" s="133">
        <v>0</v>
      </c>
      <c r="L15" s="133"/>
      <c r="N15" s="134"/>
      <c r="S15" s="133">
        <f t="shared" si="1"/>
        <v>204.98</v>
      </c>
      <c r="T15" s="132" t="str">
        <f t="shared" si="2"/>
        <v>DIFFERENCE</v>
      </c>
      <c r="V15" s="133">
        <f>E15</f>
        <v>205</v>
      </c>
    </row>
    <row r="16" spans="1:22" s="132" customFormat="1" x14ac:dyDescent="0.2">
      <c r="A16" s="131">
        <v>42739</v>
      </c>
      <c r="B16" s="132" t="s">
        <v>78</v>
      </c>
      <c r="C16" s="132" t="s">
        <v>22</v>
      </c>
      <c r="D16" s="132" t="s">
        <v>79</v>
      </c>
      <c r="E16" s="133">
        <v>175</v>
      </c>
      <c r="F16" s="133"/>
      <c r="G16" s="133"/>
      <c r="H16" s="133">
        <v>175</v>
      </c>
      <c r="I16" s="133">
        <v>175</v>
      </c>
      <c r="J16" s="133">
        <v>175</v>
      </c>
      <c r="K16" s="133">
        <v>175</v>
      </c>
      <c r="L16" s="133"/>
      <c r="N16" s="134"/>
      <c r="S16" s="133" t="str">
        <f t="shared" si="1"/>
        <v/>
      </c>
      <c r="T16" s="132" t="str">
        <f t="shared" si="2"/>
        <v/>
      </c>
      <c r="V16" s="133">
        <f>E16</f>
        <v>175</v>
      </c>
    </row>
    <row r="17" spans="1:22" s="132" customFormat="1" x14ac:dyDescent="0.2">
      <c r="A17" s="131">
        <v>44105</v>
      </c>
      <c r="B17" s="132" t="s">
        <v>164</v>
      </c>
      <c r="C17" s="132" t="s">
        <v>22</v>
      </c>
      <c r="D17" s="132" t="s">
        <v>200</v>
      </c>
      <c r="E17" s="133">
        <v>529</v>
      </c>
      <c r="F17" s="133"/>
      <c r="G17" s="133"/>
      <c r="H17" s="133">
        <v>529</v>
      </c>
      <c r="I17" s="133">
        <v>529</v>
      </c>
      <c r="J17" s="133"/>
      <c r="K17" s="133"/>
      <c r="L17" s="133"/>
      <c r="N17" s="134"/>
      <c r="S17" s="133"/>
      <c r="V17" s="133">
        <f>E17</f>
        <v>529</v>
      </c>
    </row>
    <row r="18" spans="1:22" s="132" customFormat="1" ht="12" thickBot="1" x14ac:dyDescent="0.25">
      <c r="A18" s="142"/>
      <c r="D18" s="145"/>
      <c r="E18" s="146">
        <f>SUM(E11:E17)</f>
        <v>1486.29</v>
      </c>
      <c r="F18" s="136"/>
      <c r="G18" s="136"/>
      <c r="H18" s="146">
        <f>SUM(H11:H17)</f>
        <v>1486.29</v>
      </c>
      <c r="I18" s="146">
        <f>SUM(I11:I17)</f>
        <v>1486.29</v>
      </c>
      <c r="J18" s="146">
        <f t="shared" ref="J18:K18" si="3">SUM(J11:J16)</f>
        <v>752.29</v>
      </c>
      <c r="K18" s="146">
        <f t="shared" si="3"/>
        <v>722.27</v>
      </c>
      <c r="L18" s="136"/>
      <c r="N18" s="134"/>
      <c r="S18" s="133"/>
      <c r="V18" s="133"/>
    </row>
    <row r="19" spans="1:22" ht="12.6" thickTop="1" x14ac:dyDescent="0.25">
      <c r="A19" s="54" t="s">
        <v>25</v>
      </c>
      <c r="S19" s="30" t="str">
        <f t="shared" si="1"/>
        <v/>
      </c>
      <c r="T19" s="28" t="str">
        <f t="shared" ref="T19:T33" si="4">IF(J19-K19&lt;0,"DIFFERENCE",IF(K19-J19&lt;0,"DIFFERENCE",""))</f>
        <v/>
      </c>
      <c r="V19" s="30">
        <f t="shared" ref="V19:V34" si="5">E19</f>
        <v>0</v>
      </c>
    </row>
    <row r="20" spans="1:22" s="132" customFormat="1" x14ac:dyDescent="0.2">
      <c r="A20" s="142"/>
      <c r="B20" s="132" t="s">
        <v>26</v>
      </c>
      <c r="C20" s="132" t="s">
        <v>27</v>
      </c>
      <c r="D20" s="132" t="s">
        <v>123</v>
      </c>
      <c r="E20" s="133">
        <v>250</v>
      </c>
      <c r="F20" s="133"/>
      <c r="G20" s="133"/>
      <c r="H20" s="133">
        <v>250</v>
      </c>
      <c r="I20" s="133">
        <v>250</v>
      </c>
      <c r="J20" s="133">
        <v>250</v>
      </c>
      <c r="K20" s="133">
        <v>250</v>
      </c>
      <c r="L20" s="133"/>
      <c r="M20" s="132">
        <v>2014</v>
      </c>
      <c r="N20" s="134">
        <v>250</v>
      </c>
      <c r="O20" s="132" t="s">
        <v>167</v>
      </c>
      <c r="S20" s="133" t="str">
        <f t="shared" si="1"/>
        <v/>
      </c>
      <c r="T20" s="132" t="str">
        <f t="shared" si="4"/>
        <v/>
      </c>
      <c r="V20" s="133">
        <f t="shared" si="5"/>
        <v>250</v>
      </c>
    </row>
    <row r="21" spans="1:22" s="132" customFormat="1" x14ac:dyDescent="0.2">
      <c r="A21" s="147">
        <v>41928</v>
      </c>
      <c r="B21" s="132" t="s">
        <v>166</v>
      </c>
      <c r="C21" s="132" t="s">
        <v>27</v>
      </c>
      <c r="E21" s="133">
        <v>12000</v>
      </c>
      <c r="F21" s="133"/>
      <c r="G21" s="133"/>
      <c r="H21" s="133">
        <v>12000</v>
      </c>
      <c r="I21" s="133">
        <v>12000</v>
      </c>
      <c r="J21" s="133"/>
      <c r="K21" s="133"/>
      <c r="L21" s="133"/>
      <c r="N21" s="134"/>
      <c r="S21" s="133" t="str">
        <f t="shared" si="1"/>
        <v/>
      </c>
      <c r="T21" s="132" t="str">
        <f t="shared" si="4"/>
        <v/>
      </c>
      <c r="V21" s="133">
        <f t="shared" si="5"/>
        <v>12000</v>
      </c>
    </row>
    <row r="22" spans="1:22" s="132" customFormat="1" x14ac:dyDescent="0.2">
      <c r="A22" s="142"/>
      <c r="B22" s="132" t="s">
        <v>47</v>
      </c>
      <c r="C22" s="132" t="s">
        <v>27</v>
      </c>
      <c r="D22" s="132" t="s">
        <v>168</v>
      </c>
      <c r="E22" s="133">
        <v>4200</v>
      </c>
      <c r="F22" s="133"/>
      <c r="G22" s="133"/>
      <c r="H22" s="133">
        <v>4200</v>
      </c>
      <c r="I22" s="133">
        <v>4200</v>
      </c>
      <c r="J22" s="133">
        <v>4200</v>
      </c>
      <c r="K22" s="133">
        <v>4200</v>
      </c>
      <c r="L22" s="133"/>
      <c r="N22" s="134"/>
      <c r="S22" s="133" t="str">
        <f t="shared" si="1"/>
        <v/>
      </c>
      <c r="T22" s="132" t="str">
        <f t="shared" si="4"/>
        <v/>
      </c>
      <c r="V22" s="133">
        <f t="shared" si="5"/>
        <v>4200</v>
      </c>
    </row>
    <row r="23" spans="1:22" s="132" customFormat="1" x14ac:dyDescent="0.2">
      <c r="A23" s="142"/>
      <c r="B23" s="132" t="s">
        <v>46</v>
      </c>
      <c r="C23" s="132" t="s">
        <v>28</v>
      </c>
      <c r="D23" s="132" t="s">
        <v>169</v>
      </c>
      <c r="E23" s="133">
        <v>250</v>
      </c>
      <c r="F23" s="133"/>
      <c r="G23" s="133"/>
      <c r="H23" s="133">
        <v>0</v>
      </c>
      <c r="I23" s="133">
        <v>0</v>
      </c>
      <c r="J23" s="133">
        <v>0</v>
      </c>
      <c r="K23" s="133">
        <v>250</v>
      </c>
      <c r="L23" s="133"/>
      <c r="M23" s="132">
        <v>2020</v>
      </c>
      <c r="N23" s="134">
        <v>250</v>
      </c>
      <c r="S23" s="133">
        <f t="shared" si="1"/>
        <v>-250</v>
      </c>
      <c r="T23" s="132" t="str">
        <f t="shared" si="4"/>
        <v>DIFFERENCE</v>
      </c>
      <c r="V23" s="133">
        <f t="shared" si="5"/>
        <v>250</v>
      </c>
    </row>
    <row r="24" spans="1:22" s="132" customFormat="1" x14ac:dyDescent="0.2">
      <c r="A24" s="135">
        <v>36831</v>
      </c>
      <c r="B24" s="132" t="s">
        <v>46</v>
      </c>
      <c r="C24" s="132" t="s">
        <v>28</v>
      </c>
      <c r="D24" s="132" t="s">
        <v>191</v>
      </c>
      <c r="E24" s="133">
        <v>160.30000000000001</v>
      </c>
      <c r="F24" s="133"/>
      <c r="G24" s="133"/>
      <c r="H24" s="133">
        <v>160.30000000000001</v>
      </c>
      <c r="I24" s="133">
        <v>160.30000000000001</v>
      </c>
      <c r="J24" s="133">
        <v>160.30000000000001</v>
      </c>
      <c r="K24" s="133">
        <v>160.30000000000001</v>
      </c>
      <c r="L24" s="133"/>
      <c r="N24" s="134"/>
      <c r="S24" s="133" t="str">
        <f t="shared" si="1"/>
        <v/>
      </c>
      <c r="T24" s="132" t="str">
        <f t="shared" si="4"/>
        <v/>
      </c>
      <c r="V24" s="133">
        <f t="shared" si="5"/>
        <v>160.30000000000001</v>
      </c>
    </row>
    <row r="25" spans="1:22" s="132" customFormat="1" x14ac:dyDescent="0.2">
      <c r="A25" s="135">
        <v>37165</v>
      </c>
      <c r="B25" s="132" t="s">
        <v>49</v>
      </c>
      <c r="C25" s="132" t="s">
        <v>28</v>
      </c>
      <c r="E25" s="133">
        <v>8.4</v>
      </c>
      <c r="F25" s="133"/>
      <c r="G25" s="133"/>
      <c r="H25" s="133">
        <v>0</v>
      </c>
      <c r="I25" s="133">
        <v>0</v>
      </c>
      <c r="J25" s="133">
        <v>0</v>
      </c>
      <c r="K25" s="133">
        <v>8.4</v>
      </c>
      <c r="L25" s="133"/>
      <c r="M25" s="132">
        <v>2020</v>
      </c>
      <c r="N25" s="134">
        <v>8.4</v>
      </c>
      <c r="S25" s="133">
        <f t="shared" si="1"/>
        <v>-8.4</v>
      </c>
      <c r="T25" s="132" t="str">
        <f t="shared" si="4"/>
        <v>DIFFERENCE</v>
      </c>
      <c r="V25" s="133">
        <f t="shared" si="5"/>
        <v>8.4</v>
      </c>
    </row>
    <row r="26" spans="1:22" s="132" customFormat="1" x14ac:dyDescent="0.2">
      <c r="A26" s="135">
        <v>37257</v>
      </c>
      <c r="B26" s="132" t="s">
        <v>55</v>
      </c>
      <c r="C26" s="132" t="s">
        <v>28</v>
      </c>
      <c r="E26" s="133">
        <v>4.4000000000000004</v>
      </c>
      <c r="F26" s="133"/>
      <c r="G26" s="133"/>
      <c r="H26" s="133">
        <v>0</v>
      </c>
      <c r="I26" s="133">
        <v>0</v>
      </c>
      <c r="J26" s="133">
        <v>0</v>
      </c>
      <c r="K26" s="133">
        <v>4.4000000000000004</v>
      </c>
      <c r="L26" s="133"/>
      <c r="M26" s="132">
        <v>2020</v>
      </c>
      <c r="N26" s="134">
        <v>4.4000000000000004</v>
      </c>
      <c r="S26" s="133">
        <f t="shared" si="1"/>
        <v>-4.4000000000000004</v>
      </c>
      <c r="T26" s="132" t="str">
        <f t="shared" si="4"/>
        <v>DIFFERENCE</v>
      </c>
      <c r="V26" s="133">
        <f t="shared" si="5"/>
        <v>4.4000000000000004</v>
      </c>
    </row>
    <row r="27" spans="1:22" s="132" customFormat="1" x14ac:dyDescent="0.2">
      <c r="A27" s="142"/>
      <c r="B27" s="132" t="s">
        <v>29</v>
      </c>
      <c r="C27" s="132" t="s">
        <v>125</v>
      </c>
      <c r="E27" s="133">
        <v>150</v>
      </c>
      <c r="F27" s="133"/>
      <c r="G27" s="133"/>
      <c r="H27" s="133">
        <v>150</v>
      </c>
      <c r="I27" s="133">
        <v>150</v>
      </c>
      <c r="J27" s="133">
        <v>150</v>
      </c>
      <c r="K27" s="133">
        <v>150</v>
      </c>
      <c r="L27" s="133"/>
      <c r="N27" s="134"/>
      <c r="S27" s="133" t="str">
        <f t="shared" si="1"/>
        <v/>
      </c>
      <c r="T27" s="132" t="str">
        <f t="shared" si="4"/>
        <v/>
      </c>
      <c r="V27" s="133">
        <f t="shared" si="5"/>
        <v>150</v>
      </c>
    </row>
    <row r="28" spans="1:22" s="132" customFormat="1" x14ac:dyDescent="0.2">
      <c r="A28" s="135">
        <v>35612</v>
      </c>
      <c r="B28" s="132" t="s">
        <v>31</v>
      </c>
      <c r="C28" s="132" t="s">
        <v>27</v>
      </c>
      <c r="D28" s="132" t="s">
        <v>170</v>
      </c>
      <c r="E28" s="133">
        <v>76.59</v>
      </c>
      <c r="F28" s="133"/>
      <c r="G28" s="133"/>
      <c r="H28" s="133">
        <v>0</v>
      </c>
      <c r="I28" s="133">
        <v>0</v>
      </c>
      <c r="J28" s="133">
        <v>0</v>
      </c>
      <c r="K28" s="133">
        <v>76.59</v>
      </c>
      <c r="L28" s="133"/>
      <c r="M28" s="148">
        <v>2020</v>
      </c>
      <c r="N28" s="134">
        <v>76.59</v>
      </c>
      <c r="S28" s="133">
        <f t="shared" si="1"/>
        <v>-76.59</v>
      </c>
      <c r="T28" s="132" t="str">
        <f t="shared" si="4"/>
        <v>DIFFERENCE</v>
      </c>
      <c r="V28" s="133">
        <f t="shared" si="5"/>
        <v>76.59</v>
      </c>
    </row>
    <row r="29" spans="1:22" s="132" customFormat="1" x14ac:dyDescent="0.2">
      <c r="A29" s="147">
        <v>41928</v>
      </c>
      <c r="B29" s="132" t="s">
        <v>31</v>
      </c>
      <c r="C29" s="132" t="s">
        <v>27</v>
      </c>
      <c r="D29" s="132" t="s">
        <v>33</v>
      </c>
      <c r="E29" s="133">
        <v>190</v>
      </c>
      <c r="F29" s="133"/>
      <c r="G29" s="133"/>
      <c r="H29" s="133">
        <v>190</v>
      </c>
      <c r="I29" s="133">
        <v>190</v>
      </c>
      <c r="J29" s="133">
        <v>190</v>
      </c>
      <c r="K29" s="133"/>
      <c r="L29" s="133"/>
      <c r="M29" s="148"/>
      <c r="N29" s="134"/>
      <c r="S29" s="133">
        <f t="shared" si="1"/>
        <v>190</v>
      </c>
      <c r="T29" s="132" t="str">
        <f t="shared" si="4"/>
        <v>DIFFERENCE</v>
      </c>
      <c r="V29" s="133">
        <f t="shared" si="5"/>
        <v>190</v>
      </c>
    </row>
    <row r="30" spans="1:22" s="132" customFormat="1" x14ac:dyDescent="0.2">
      <c r="A30" s="135">
        <v>35643</v>
      </c>
      <c r="B30" s="132" t="s">
        <v>32</v>
      </c>
      <c r="C30" s="132" t="s">
        <v>25</v>
      </c>
      <c r="D30" s="132" t="s">
        <v>33</v>
      </c>
      <c r="E30" s="133">
        <v>800</v>
      </c>
      <c r="F30" s="133"/>
      <c r="G30" s="133"/>
      <c r="H30" s="133">
        <v>800</v>
      </c>
      <c r="I30" s="133">
        <v>800</v>
      </c>
      <c r="J30" s="133">
        <v>800</v>
      </c>
      <c r="K30" s="133">
        <v>800</v>
      </c>
      <c r="L30" s="133"/>
      <c r="N30" s="134"/>
      <c r="S30" s="133" t="str">
        <f t="shared" si="1"/>
        <v/>
      </c>
      <c r="T30" s="132" t="str">
        <f t="shared" si="4"/>
        <v/>
      </c>
      <c r="V30" s="133">
        <f t="shared" si="5"/>
        <v>800</v>
      </c>
    </row>
    <row r="31" spans="1:22" s="132" customFormat="1" x14ac:dyDescent="0.2">
      <c r="A31" s="135"/>
      <c r="B31" s="132" t="s">
        <v>180</v>
      </c>
      <c r="C31" s="132" t="s">
        <v>25</v>
      </c>
      <c r="D31" s="132" t="s">
        <v>33</v>
      </c>
      <c r="E31" s="133">
        <v>200</v>
      </c>
      <c r="F31" s="133"/>
      <c r="G31" s="133"/>
      <c r="H31" s="133">
        <v>200</v>
      </c>
      <c r="I31" s="133">
        <v>200</v>
      </c>
      <c r="J31" s="133">
        <v>200</v>
      </c>
      <c r="K31" s="133"/>
      <c r="L31" s="133"/>
      <c r="N31" s="134"/>
      <c r="S31" s="133">
        <f t="shared" si="1"/>
        <v>200</v>
      </c>
      <c r="T31" s="132" t="str">
        <f t="shared" si="4"/>
        <v>DIFFERENCE</v>
      </c>
      <c r="V31" s="133">
        <f t="shared" si="5"/>
        <v>200</v>
      </c>
    </row>
    <row r="32" spans="1:22" s="132" customFormat="1" x14ac:dyDescent="0.2">
      <c r="A32" s="135">
        <v>35612</v>
      </c>
      <c r="B32" s="132" t="s">
        <v>34</v>
      </c>
      <c r="C32" s="132" t="s">
        <v>25</v>
      </c>
      <c r="D32" s="132" t="s">
        <v>192</v>
      </c>
      <c r="E32" s="133">
        <v>30</v>
      </c>
      <c r="F32" s="133"/>
      <c r="G32" s="133"/>
      <c r="H32" s="133">
        <v>0</v>
      </c>
      <c r="I32" s="133">
        <v>0</v>
      </c>
      <c r="J32" s="133">
        <v>0</v>
      </c>
      <c r="K32" s="133">
        <v>30</v>
      </c>
      <c r="L32" s="133"/>
      <c r="M32" s="132">
        <v>2020</v>
      </c>
      <c r="N32" s="134">
        <v>30</v>
      </c>
      <c r="O32" s="132" t="s">
        <v>171</v>
      </c>
      <c r="S32" s="133">
        <f t="shared" si="1"/>
        <v>-30</v>
      </c>
      <c r="T32" s="132" t="str">
        <f t="shared" si="4"/>
        <v>DIFFERENCE</v>
      </c>
      <c r="V32" s="133">
        <f t="shared" si="5"/>
        <v>30</v>
      </c>
    </row>
    <row r="33" spans="1:22" s="132" customFormat="1" x14ac:dyDescent="0.2">
      <c r="A33" s="135">
        <v>42590</v>
      </c>
      <c r="B33" s="132" t="s">
        <v>69</v>
      </c>
      <c r="C33" s="132" t="s">
        <v>25</v>
      </c>
      <c r="E33" s="133">
        <v>66.040000000000006</v>
      </c>
      <c r="F33" s="133"/>
      <c r="G33" s="133"/>
      <c r="H33" s="133">
        <v>66.040000000000006</v>
      </c>
      <c r="I33" s="133">
        <v>66.040000000000006</v>
      </c>
      <c r="J33" s="133">
        <v>66.040000000000006</v>
      </c>
      <c r="K33" s="133">
        <v>66.040000000000006</v>
      </c>
      <c r="L33" s="133"/>
      <c r="N33" s="134"/>
      <c r="S33" s="133" t="str">
        <f t="shared" si="1"/>
        <v/>
      </c>
      <c r="T33" s="132" t="str">
        <f t="shared" si="4"/>
        <v/>
      </c>
      <c r="V33" s="133">
        <f t="shared" si="5"/>
        <v>66.040000000000006</v>
      </c>
    </row>
    <row r="34" spans="1:22" s="132" customFormat="1" x14ac:dyDescent="0.2">
      <c r="A34" s="135">
        <v>44166</v>
      </c>
      <c r="B34" s="132" t="s">
        <v>201</v>
      </c>
      <c r="C34" s="132" t="s">
        <v>25</v>
      </c>
      <c r="E34" s="133">
        <v>52.98</v>
      </c>
      <c r="F34" s="133"/>
      <c r="G34" s="133"/>
      <c r="H34" s="133">
        <v>52.98</v>
      </c>
      <c r="I34" s="133">
        <v>52.98</v>
      </c>
      <c r="J34" s="133"/>
      <c r="K34" s="133"/>
      <c r="L34" s="133"/>
      <c r="N34" s="134"/>
      <c r="S34" s="133"/>
      <c r="V34" s="133">
        <f t="shared" si="5"/>
        <v>52.98</v>
      </c>
    </row>
    <row r="35" spans="1:22" s="132" customFormat="1" ht="12" thickBot="1" x14ac:dyDescent="0.25">
      <c r="A35" s="142"/>
      <c r="D35" s="145"/>
      <c r="E35" s="146">
        <f>SUM(E20:E34)</f>
        <v>18438.710000000003</v>
      </c>
      <c r="F35" s="136"/>
      <c r="G35" s="136"/>
      <c r="H35" s="146">
        <f>SUM(H20:H34)</f>
        <v>18069.32</v>
      </c>
      <c r="I35" s="146">
        <f>SUM(I20:I34)</f>
        <v>18069.32</v>
      </c>
      <c r="J35" s="149">
        <f t="shared" ref="J35:K35" si="6">SUM(J20:J33)</f>
        <v>6016.34</v>
      </c>
      <c r="K35" s="146">
        <f t="shared" si="6"/>
        <v>5995.73</v>
      </c>
      <c r="L35" s="136"/>
      <c r="N35" s="134"/>
      <c r="S35" s="133"/>
      <c r="V35" s="133"/>
    </row>
    <row r="36" spans="1:22" s="132" customFormat="1" ht="12.6" thickTop="1" x14ac:dyDescent="0.25">
      <c r="A36" s="150" t="s">
        <v>66</v>
      </c>
      <c r="E36" s="136"/>
      <c r="F36" s="136"/>
      <c r="G36" s="136"/>
      <c r="H36" s="136"/>
      <c r="I36" s="136"/>
      <c r="J36" s="136"/>
      <c r="K36" s="136"/>
      <c r="L36" s="136"/>
      <c r="N36" s="134"/>
      <c r="S36" s="133" t="str">
        <f t="shared" si="1"/>
        <v/>
      </c>
      <c r="T36" s="132" t="str">
        <f t="shared" ref="T36:T42" si="7">IF(J36-K36&lt;0,"DIFFERENCE",IF(K36-J36&lt;0,"DIFFERENCE",""))</f>
        <v/>
      </c>
      <c r="V36" s="133">
        <f t="shared" ref="V36:V42" si="8">E36</f>
        <v>0</v>
      </c>
    </row>
    <row r="37" spans="1:22" s="132" customFormat="1" x14ac:dyDescent="0.2">
      <c r="A37" s="135">
        <v>36039</v>
      </c>
      <c r="B37" s="132" t="s">
        <v>36</v>
      </c>
      <c r="C37" s="132" t="s">
        <v>66</v>
      </c>
      <c r="D37" s="132" t="s">
        <v>144</v>
      </c>
      <c r="E37" s="133">
        <v>12353</v>
      </c>
      <c r="F37" s="133"/>
      <c r="G37" s="133"/>
      <c r="H37" s="133">
        <v>12353</v>
      </c>
      <c r="I37" s="133">
        <v>12353</v>
      </c>
      <c r="J37" s="133">
        <v>12353</v>
      </c>
      <c r="K37" s="133">
        <v>12353</v>
      </c>
      <c r="L37" s="133"/>
      <c r="N37" s="134"/>
      <c r="O37" s="132" t="s">
        <v>181</v>
      </c>
      <c r="S37" s="133" t="str">
        <f t="shared" si="1"/>
        <v/>
      </c>
      <c r="T37" s="132" t="str">
        <f t="shared" si="7"/>
        <v/>
      </c>
      <c r="V37" s="133">
        <f t="shared" si="8"/>
        <v>12353</v>
      </c>
    </row>
    <row r="38" spans="1:22" s="132" customFormat="1" x14ac:dyDescent="0.2">
      <c r="A38" s="135">
        <v>36831</v>
      </c>
      <c r="B38" s="132" t="s">
        <v>172</v>
      </c>
      <c r="C38" s="132" t="s">
        <v>66</v>
      </c>
      <c r="E38" s="133">
        <v>2710</v>
      </c>
      <c r="F38" s="133"/>
      <c r="G38" s="133"/>
      <c r="H38" s="133">
        <v>2710</v>
      </c>
      <c r="I38" s="133">
        <v>2710</v>
      </c>
      <c r="J38" s="133">
        <v>2710</v>
      </c>
      <c r="K38" s="133">
        <v>2710</v>
      </c>
      <c r="L38" s="133"/>
      <c r="N38" s="134"/>
      <c r="S38" s="133" t="str">
        <f t="shared" si="1"/>
        <v/>
      </c>
      <c r="T38" s="132" t="str">
        <f t="shared" si="7"/>
        <v/>
      </c>
      <c r="V38" s="133">
        <f t="shared" si="8"/>
        <v>2710</v>
      </c>
    </row>
    <row r="39" spans="1:22" s="132" customFormat="1" x14ac:dyDescent="0.2">
      <c r="A39" s="135">
        <v>39783</v>
      </c>
      <c r="B39" s="132" t="s">
        <v>36</v>
      </c>
      <c r="C39" s="132" t="s">
        <v>66</v>
      </c>
      <c r="D39" s="132" t="s">
        <v>144</v>
      </c>
      <c r="E39" s="133">
        <v>2228.58</v>
      </c>
      <c r="F39" s="133"/>
      <c r="G39" s="133"/>
      <c r="H39" s="133">
        <v>2228.58</v>
      </c>
      <c r="I39" s="133">
        <v>2228.58</v>
      </c>
      <c r="J39" s="133">
        <v>2228.58</v>
      </c>
      <c r="K39" s="133">
        <v>2228.58</v>
      </c>
      <c r="L39" s="133"/>
      <c r="N39" s="134"/>
      <c r="S39" s="133" t="str">
        <f t="shared" si="1"/>
        <v/>
      </c>
      <c r="T39" s="132" t="str">
        <f t="shared" si="7"/>
        <v/>
      </c>
      <c r="V39" s="133">
        <f t="shared" si="8"/>
        <v>2228.58</v>
      </c>
    </row>
    <row r="40" spans="1:22" s="132" customFormat="1" ht="13.2" x14ac:dyDescent="0.25">
      <c r="A40" s="135">
        <v>41091</v>
      </c>
      <c r="B40" s="132" t="s">
        <v>67</v>
      </c>
      <c r="C40" s="132" t="s">
        <v>66</v>
      </c>
      <c r="E40" s="133">
        <v>140</v>
      </c>
      <c r="F40" s="133"/>
      <c r="G40" s="133"/>
      <c r="H40" s="133">
        <v>140</v>
      </c>
      <c r="I40" s="133">
        <v>140</v>
      </c>
      <c r="J40" s="133">
        <v>140</v>
      </c>
      <c r="K40" s="133">
        <v>140</v>
      </c>
      <c r="L40" s="133"/>
      <c r="N40" s="134"/>
      <c r="O40" s="189"/>
      <c r="S40" s="133" t="str">
        <f t="shared" si="1"/>
        <v/>
      </c>
      <c r="T40" s="132" t="str">
        <f t="shared" si="7"/>
        <v/>
      </c>
      <c r="V40" s="133">
        <f t="shared" si="8"/>
        <v>140</v>
      </c>
    </row>
    <row r="41" spans="1:22" s="132" customFormat="1" x14ac:dyDescent="0.2">
      <c r="A41" s="135"/>
      <c r="B41" s="132" t="s">
        <v>31</v>
      </c>
      <c r="C41" s="132" t="s">
        <v>66</v>
      </c>
      <c r="E41" s="133">
        <v>200</v>
      </c>
      <c r="F41" s="133"/>
      <c r="G41" s="133"/>
      <c r="H41" s="133">
        <v>200</v>
      </c>
      <c r="I41" s="133">
        <v>200</v>
      </c>
      <c r="J41" s="133">
        <v>200</v>
      </c>
      <c r="K41" s="133"/>
      <c r="L41" s="133"/>
      <c r="N41" s="134"/>
      <c r="S41" s="133">
        <f t="shared" si="1"/>
        <v>200</v>
      </c>
      <c r="T41" s="132" t="str">
        <f t="shared" si="7"/>
        <v>DIFFERENCE</v>
      </c>
      <c r="V41" s="133">
        <f t="shared" si="8"/>
        <v>200</v>
      </c>
    </row>
    <row r="42" spans="1:22" s="132" customFormat="1" x14ac:dyDescent="0.2">
      <c r="A42" s="135">
        <v>42795</v>
      </c>
      <c r="B42" s="132" t="s">
        <v>67</v>
      </c>
      <c r="C42" s="132" t="s">
        <v>66</v>
      </c>
      <c r="D42" s="132" t="s">
        <v>121</v>
      </c>
      <c r="E42" s="133">
        <v>148</v>
      </c>
      <c r="F42" s="133"/>
      <c r="G42" s="133"/>
      <c r="H42" s="133">
        <v>148</v>
      </c>
      <c r="I42" s="133">
        <v>148</v>
      </c>
      <c r="J42" s="133">
        <v>148</v>
      </c>
      <c r="K42" s="133"/>
      <c r="L42" s="133"/>
      <c r="N42" s="134"/>
      <c r="S42" s="133">
        <f t="shared" si="1"/>
        <v>148</v>
      </c>
      <c r="T42" s="132" t="str">
        <f t="shared" si="7"/>
        <v>DIFFERENCE</v>
      </c>
      <c r="V42" s="133">
        <f t="shared" si="8"/>
        <v>148</v>
      </c>
    </row>
    <row r="43" spans="1:22" s="132" customFormat="1" ht="12" thickBot="1" x14ac:dyDescent="0.25">
      <c r="A43" s="135"/>
      <c r="D43" s="145"/>
      <c r="E43" s="146">
        <f>SUM(E37:E42)</f>
        <v>17779.580000000002</v>
      </c>
      <c r="F43" s="136"/>
      <c r="G43" s="136"/>
      <c r="H43" s="146">
        <f t="shared" ref="H43:I43" si="9">SUM(H37:H42)</f>
        <v>17779.580000000002</v>
      </c>
      <c r="I43" s="146">
        <f t="shared" si="9"/>
        <v>17779.580000000002</v>
      </c>
      <c r="J43" s="146">
        <f t="shared" ref="J43:K43" si="10">SUM(J37:J42)</f>
        <v>17779.580000000002</v>
      </c>
      <c r="K43" s="146">
        <f t="shared" si="10"/>
        <v>17431.580000000002</v>
      </c>
      <c r="L43" s="136"/>
      <c r="N43" s="134"/>
      <c r="S43" s="133"/>
      <c r="V43" s="133"/>
    </row>
    <row r="44" spans="1:22" s="132" customFormat="1" ht="12.6" thickTop="1" x14ac:dyDescent="0.25">
      <c r="A44" s="150" t="s">
        <v>30</v>
      </c>
      <c r="E44" s="136"/>
      <c r="F44" s="136"/>
      <c r="G44" s="136"/>
      <c r="H44" s="136"/>
      <c r="I44" s="136"/>
      <c r="J44" s="136"/>
      <c r="K44" s="136"/>
      <c r="L44" s="136"/>
      <c r="N44" s="134"/>
      <c r="S44" s="133" t="str">
        <f t="shared" si="1"/>
        <v/>
      </c>
      <c r="T44" s="132" t="str">
        <f t="shared" ref="T44:T50" si="11">IF(J44-K44&lt;0,"DIFFERENCE",IF(K44-J44&lt;0,"DIFFERENCE",""))</f>
        <v/>
      </c>
      <c r="V44" s="133">
        <f t="shared" ref="V44:V50" si="12">E44</f>
        <v>0</v>
      </c>
    </row>
    <row r="45" spans="1:22" s="132" customFormat="1" x14ac:dyDescent="0.2">
      <c r="A45" s="142"/>
      <c r="B45" s="132" t="s">
        <v>37</v>
      </c>
      <c r="C45" s="132" t="s">
        <v>30</v>
      </c>
      <c r="E45" s="136">
        <v>30</v>
      </c>
      <c r="F45" s="136"/>
      <c r="G45" s="136"/>
      <c r="H45" s="136">
        <v>30</v>
      </c>
      <c r="I45" s="136">
        <v>30</v>
      </c>
      <c r="J45" s="136">
        <v>30</v>
      </c>
      <c r="K45" s="136">
        <v>30</v>
      </c>
      <c r="L45" s="136"/>
      <c r="N45" s="134"/>
      <c r="S45" s="133" t="str">
        <f t="shared" si="1"/>
        <v/>
      </c>
      <c r="T45" s="132" t="str">
        <f t="shared" si="11"/>
        <v/>
      </c>
      <c r="V45" s="133">
        <f t="shared" si="12"/>
        <v>30</v>
      </c>
    </row>
    <row r="46" spans="1:22" s="132" customFormat="1" x14ac:dyDescent="0.2">
      <c r="A46" s="142"/>
      <c r="B46" s="132" t="s">
        <v>38</v>
      </c>
      <c r="C46" s="132" t="s">
        <v>30</v>
      </c>
      <c r="E46" s="136">
        <v>100</v>
      </c>
      <c r="F46" s="136"/>
      <c r="G46" s="136"/>
      <c r="H46" s="136">
        <v>100</v>
      </c>
      <c r="I46" s="136">
        <v>100</v>
      </c>
      <c r="J46" s="136">
        <v>100</v>
      </c>
      <c r="K46" s="136">
        <v>100</v>
      </c>
      <c r="L46" s="136"/>
      <c r="N46" s="134"/>
      <c r="S46" s="133" t="str">
        <f t="shared" si="1"/>
        <v/>
      </c>
      <c r="T46" s="132" t="str">
        <f t="shared" si="11"/>
        <v/>
      </c>
      <c r="V46" s="133">
        <f t="shared" si="12"/>
        <v>100</v>
      </c>
    </row>
    <row r="47" spans="1:22" s="132" customFormat="1" x14ac:dyDescent="0.2">
      <c r="A47" s="135" t="s">
        <v>162</v>
      </c>
      <c r="B47" s="132" t="s">
        <v>39</v>
      </c>
      <c r="C47" s="132" t="s">
        <v>30</v>
      </c>
      <c r="E47" s="136">
        <v>39.76</v>
      </c>
      <c r="F47" s="136"/>
      <c r="G47" s="136"/>
      <c r="H47" s="136">
        <v>39.76</v>
      </c>
      <c r="I47" s="136">
        <v>39.76</v>
      </c>
      <c r="J47" s="136">
        <v>0</v>
      </c>
      <c r="K47" s="136">
        <v>39.76</v>
      </c>
      <c r="L47" s="136"/>
      <c r="M47" s="132">
        <v>2020</v>
      </c>
      <c r="N47" s="134">
        <v>39.76</v>
      </c>
      <c r="O47" s="132" t="s">
        <v>145</v>
      </c>
      <c r="S47" s="133">
        <f t="shared" si="1"/>
        <v>-39.76</v>
      </c>
      <c r="T47" s="132" t="str">
        <f t="shared" si="11"/>
        <v>DIFFERENCE</v>
      </c>
      <c r="V47" s="133">
        <f t="shared" si="12"/>
        <v>39.76</v>
      </c>
    </row>
    <row r="48" spans="1:22" s="132" customFormat="1" x14ac:dyDescent="0.2">
      <c r="A48" s="135">
        <v>43739</v>
      </c>
      <c r="B48" s="132" t="s">
        <v>39</v>
      </c>
      <c r="C48" s="132" t="s">
        <v>30</v>
      </c>
      <c r="E48" s="136">
        <v>26.99</v>
      </c>
      <c r="F48" s="136"/>
      <c r="G48" s="136"/>
      <c r="H48" s="136">
        <v>26.99</v>
      </c>
      <c r="I48" s="136">
        <v>26.99</v>
      </c>
      <c r="J48" s="136">
        <v>26.99</v>
      </c>
      <c r="K48" s="136"/>
      <c r="L48" s="136"/>
      <c r="N48" s="134"/>
      <c r="S48" s="133">
        <f t="shared" si="1"/>
        <v>26.99</v>
      </c>
      <c r="T48" s="132" t="str">
        <f t="shared" si="11"/>
        <v>DIFFERENCE</v>
      </c>
      <c r="V48" s="133">
        <f t="shared" si="12"/>
        <v>26.99</v>
      </c>
    </row>
    <row r="49" spans="1:22" s="132" customFormat="1" x14ac:dyDescent="0.2">
      <c r="A49" s="135">
        <v>37591</v>
      </c>
      <c r="B49" s="132" t="s">
        <v>51</v>
      </c>
      <c r="C49" s="132" t="s">
        <v>30</v>
      </c>
      <c r="E49" s="136">
        <v>175</v>
      </c>
      <c r="F49" s="136"/>
      <c r="G49" s="136"/>
      <c r="H49" s="136">
        <v>175</v>
      </c>
      <c r="I49" s="136">
        <v>175</v>
      </c>
      <c r="J49" s="136">
        <v>175</v>
      </c>
      <c r="K49" s="136">
        <v>175</v>
      </c>
      <c r="L49" s="136"/>
      <c r="N49" s="134"/>
      <c r="S49" s="133" t="str">
        <f t="shared" si="1"/>
        <v/>
      </c>
      <c r="T49" s="132" t="str">
        <f t="shared" si="11"/>
        <v/>
      </c>
      <c r="V49" s="133">
        <f t="shared" si="12"/>
        <v>175</v>
      </c>
    </row>
    <row r="50" spans="1:22" s="132" customFormat="1" x14ac:dyDescent="0.2">
      <c r="A50" s="135">
        <v>37591</v>
      </c>
      <c r="B50" s="132" t="s">
        <v>52</v>
      </c>
      <c r="C50" s="132" t="s">
        <v>30</v>
      </c>
      <c r="E50" s="136">
        <v>210</v>
      </c>
      <c r="F50" s="136"/>
      <c r="G50" s="136"/>
      <c r="H50" s="136">
        <v>210</v>
      </c>
      <c r="I50" s="136">
        <v>210</v>
      </c>
      <c r="J50" s="136">
        <v>210</v>
      </c>
      <c r="K50" s="136">
        <v>210</v>
      </c>
      <c r="L50" s="136"/>
      <c r="N50" s="134"/>
      <c r="S50" s="133" t="str">
        <f t="shared" si="1"/>
        <v/>
      </c>
      <c r="T50" s="132" t="str">
        <f t="shared" si="11"/>
        <v/>
      </c>
      <c r="V50" s="133">
        <f t="shared" si="12"/>
        <v>210</v>
      </c>
    </row>
    <row r="51" spans="1:22" s="132" customFormat="1" ht="12" thickBot="1" x14ac:dyDescent="0.25">
      <c r="A51" s="142"/>
      <c r="D51" s="145"/>
      <c r="E51" s="146">
        <f>SUM(E45:E50)</f>
        <v>581.75</v>
      </c>
      <c r="F51" s="136"/>
      <c r="G51" s="136"/>
      <c r="H51" s="146">
        <f t="shared" ref="H51:I51" si="13">SUM(H45:H50)</f>
        <v>581.75</v>
      </c>
      <c r="I51" s="146">
        <f t="shared" si="13"/>
        <v>581.75</v>
      </c>
      <c r="J51" s="146">
        <f t="shared" ref="J51:K51" si="14">SUM(J45:J50)</f>
        <v>541.99</v>
      </c>
      <c r="K51" s="146">
        <f t="shared" si="14"/>
        <v>554.76</v>
      </c>
      <c r="L51" s="136"/>
      <c r="N51" s="134"/>
      <c r="S51" s="133"/>
      <c r="V51" s="133"/>
    </row>
    <row r="52" spans="1:22" ht="12" thickTop="1" x14ac:dyDescent="0.2">
      <c r="E52" s="32"/>
      <c r="F52" s="32"/>
      <c r="G52" s="32"/>
      <c r="H52" s="77"/>
      <c r="I52" s="81"/>
      <c r="J52" s="81"/>
      <c r="K52" s="32"/>
      <c r="L52" s="62"/>
      <c r="S52" s="30" t="str">
        <f t="shared" si="1"/>
        <v/>
      </c>
      <c r="T52" s="28" t="str">
        <f t="shared" ref="T52:T67" si="15">IF(J52-K52&lt;0,"DIFFERENCE",IF(K52-J52&lt;0,"DIFFERENCE",""))</f>
        <v/>
      </c>
      <c r="V52" s="30">
        <f t="shared" ref="V52:V67" si="16">E52</f>
        <v>0</v>
      </c>
    </row>
    <row r="53" spans="1:22" ht="12" x14ac:dyDescent="0.25">
      <c r="A53" s="54" t="s">
        <v>53</v>
      </c>
      <c r="E53" s="32"/>
      <c r="F53" s="32"/>
      <c r="G53" s="32"/>
      <c r="H53" s="77"/>
      <c r="I53" s="81"/>
      <c r="J53" s="81"/>
      <c r="K53" s="32"/>
      <c r="L53" s="62"/>
      <c r="O53" s="190"/>
      <c r="S53" s="30" t="str">
        <f t="shared" si="1"/>
        <v/>
      </c>
      <c r="T53" s="28" t="str">
        <f t="shared" si="15"/>
        <v/>
      </c>
      <c r="V53" s="30">
        <f t="shared" si="16"/>
        <v>0</v>
      </c>
    </row>
    <row r="54" spans="1:22" s="132" customFormat="1" x14ac:dyDescent="0.2">
      <c r="A54" s="135">
        <v>38322</v>
      </c>
      <c r="B54" s="132" t="s">
        <v>56</v>
      </c>
      <c r="C54" s="132" t="s">
        <v>53</v>
      </c>
      <c r="D54" s="132" t="s">
        <v>152</v>
      </c>
      <c r="E54" s="136">
        <v>400</v>
      </c>
      <c r="F54" s="136"/>
      <c r="G54" s="136"/>
      <c r="H54" s="136">
        <v>400</v>
      </c>
      <c r="I54" s="136">
        <v>400</v>
      </c>
      <c r="J54" s="136">
        <v>400</v>
      </c>
      <c r="K54" s="136">
        <v>400</v>
      </c>
      <c r="L54" s="136"/>
      <c r="N54" s="134"/>
      <c r="S54" s="133" t="str">
        <f t="shared" si="1"/>
        <v/>
      </c>
      <c r="T54" s="132" t="str">
        <f t="shared" si="15"/>
        <v/>
      </c>
      <c r="V54" s="133">
        <f t="shared" si="16"/>
        <v>400</v>
      </c>
    </row>
    <row r="55" spans="1:22" s="132" customFormat="1" x14ac:dyDescent="0.2">
      <c r="A55" s="135">
        <v>38443</v>
      </c>
      <c r="B55" s="132" t="s">
        <v>54</v>
      </c>
      <c r="C55" s="132" t="s">
        <v>53</v>
      </c>
      <c r="D55" s="132" t="s">
        <v>139</v>
      </c>
      <c r="E55" s="136">
        <v>574.47</v>
      </c>
      <c r="F55" s="136"/>
      <c r="G55" s="136"/>
      <c r="H55" s="136">
        <v>574.47</v>
      </c>
      <c r="I55" s="136">
        <v>574.47</v>
      </c>
      <c r="J55" s="136">
        <v>574.47</v>
      </c>
      <c r="K55" s="136">
        <v>574.47</v>
      </c>
      <c r="L55" s="136"/>
      <c r="N55" s="134"/>
      <c r="S55" s="133" t="str">
        <f t="shared" si="1"/>
        <v/>
      </c>
      <c r="T55" s="132" t="str">
        <f t="shared" si="15"/>
        <v/>
      </c>
      <c r="V55" s="133">
        <f t="shared" si="16"/>
        <v>574.47</v>
      </c>
    </row>
    <row r="56" spans="1:22" s="132" customFormat="1" x14ac:dyDescent="0.2">
      <c r="A56" s="135"/>
      <c r="B56" s="132" t="s">
        <v>173</v>
      </c>
      <c r="C56" s="132" t="s">
        <v>53</v>
      </c>
      <c r="E56" s="136"/>
      <c r="F56" s="136"/>
      <c r="G56" s="136"/>
      <c r="H56" s="136"/>
      <c r="I56" s="136"/>
      <c r="J56" s="136"/>
      <c r="K56" s="136"/>
      <c r="L56" s="136"/>
      <c r="N56" s="134"/>
      <c r="S56" s="133" t="str">
        <f t="shared" si="1"/>
        <v/>
      </c>
      <c r="T56" s="132" t="str">
        <f t="shared" si="15"/>
        <v/>
      </c>
      <c r="V56" s="133">
        <f t="shared" si="16"/>
        <v>0</v>
      </c>
    </row>
    <row r="57" spans="1:22" s="132" customFormat="1" ht="10.5" customHeight="1" x14ac:dyDescent="0.2">
      <c r="A57" s="135">
        <v>41944</v>
      </c>
      <c r="B57" s="132" t="s">
        <v>57</v>
      </c>
      <c r="C57" s="132" t="s">
        <v>150</v>
      </c>
      <c r="E57" s="136">
        <v>256.63</v>
      </c>
      <c r="F57" s="136"/>
      <c r="G57" s="136"/>
      <c r="H57" s="136">
        <v>256.63</v>
      </c>
      <c r="I57" s="136">
        <v>256.63</v>
      </c>
      <c r="J57" s="136">
        <v>256.63</v>
      </c>
      <c r="K57" s="136">
        <v>256.63</v>
      </c>
      <c r="L57" s="136"/>
      <c r="N57" s="134"/>
      <c r="S57" s="133" t="str">
        <f t="shared" si="1"/>
        <v/>
      </c>
      <c r="T57" s="132" t="str">
        <f t="shared" si="15"/>
        <v/>
      </c>
      <c r="V57" s="133">
        <f t="shared" si="16"/>
        <v>256.63</v>
      </c>
    </row>
    <row r="58" spans="1:22" s="132" customFormat="1" x14ac:dyDescent="0.2">
      <c r="A58" s="135">
        <v>42522</v>
      </c>
      <c r="B58" s="132" t="s">
        <v>60</v>
      </c>
      <c r="C58" s="132" t="s">
        <v>149</v>
      </c>
      <c r="E58" s="136">
        <v>69.98</v>
      </c>
      <c r="F58" s="136"/>
      <c r="G58" s="136"/>
      <c r="H58" s="136">
        <v>69.98</v>
      </c>
      <c r="I58" s="136">
        <v>69.98</v>
      </c>
      <c r="J58" s="136">
        <v>69.98</v>
      </c>
      <c r="K58" s="136">
        <v>69.98</v>
      </c>
      <c r="L58" s="136"/>
      <c r="N58" s="134"/>
      <c r="S58" s="133" t="str">
        <f t="shared" si="1"/>
        <v/>
      </c>
      <c r="T58" s="132" t="str">
        <f t="shared" si="15"/>
        <v/>
      </c>
      <c r="V58" s="133">
        <f t="shared" si="16"/>
        <v>69.98</v>
      </c>
    </row>
    <row r="59" spans="1:22" s="132" customFormat="1" x14ac:dyDescent="0.2">
      <c r="A59" s="135">
        <v>40513</v>
      </c>
      <c r="B59" s="132" t="s">
        <v>62</v>
      </c>
      <c r="C59" s="132" t="s">
        <v>149</v>
      </c>
      <c r="E59" s="136">
        <v>90.05</v>
      </c>
      <c r="F59" s="136"/>
      <c r="G59" s="136"/>
      <c r="H59" s="136">
        <v>90.05</v>
      </c>
      <c r="I59" s="136">
        <v>90.05</v>
      </c>
      <c r="J59" s="136">
        <v>90.05</v>
      </c>
      <c r="K59" s="136">
        <v>90.05</v>
      </c>
      <c r="L59" s="136"/>
      <c r="N59" s="134"/>
      <c r="S59" s="133" t="str">
        <f t="shared" si="1"/>
        <v/>
      </c>
      <c r="T59" s="132" t="str">
        <f t="shared" si="15"/>
        <v/>
      </c>
      <c r="V59" s="133">
        <f t="shared" si="16"/>
        <v>90.05</v>
      </c>
    </row>
    <row r="60" spans="1:22" s="132" customFormat="1" x14ac:dyDescent="0.2">
      <c r="A60" s="135">
        <v>41365</v>
      </c>
      <c r="B60" s="132" t="s">
        <v>68</v>
      </c>
      <c r="C60" s="132" t="s">
        <v>149</v>
      </c>
      <c r="E60" s="136">
        <v>266.63</v>
      </c>
      <c r="F60" s="136"/>
      <c r="G60" s="136"/>
      <c r="H60" s="136">
        <v>266.63</v>
      </c>
      <c r="I60" s="136">
        <v>266.63</v>
      </c>
      <c r="J60" s="136">
        <v>266.63</v>
      </c>
      <c r="K60" s="136">
        <v>266.63</v>
      </c>
      <c r="L60" s="136"/>
      <c r="N60" s="134"/>
      <c r="S60" s="133" t="str">
        <f t="shared" si="1"/>
        <v/>
      </c>
      <c r="T60" s="132" t="str">
        <f t="shared" si="15"/>
        <v/>
      </c>
      <c r="V60" s="133">
        <f t="shared" si="16"/>
        <v>266.63</v>
      </c>
    </row>
    <row r="61" spans="1:22" s="132" customFormat="1" x14ac:dyDescent="0.2">
      <c r="A61" s="135">
        <v>39995</v>
      </c>
      <c r="B61" s="132" t="s">
        <v>59</v>
      </c>
      <c r="C61" s="132" t="s">
        <v>148</v>
      </c>
      <c r="E61" s="136">
        <v>1474.11</v>
      </c>
      <c r="F61" s="136"/>
      <c r="G61" s="136"/>
      <c r="H61" s="136">
        <v>1474.11</v>
      </c>
      <c r="I61" s="136">
        <v>1474.11</v>
      </c>
      <c r="J61" s="136">
        <v>1474.11</v>
      </c>
      <c r="K61" s="136">
        <v>1474.11</v>
      </c>
      <c r="L61" s="136"/>
      <c r="N61" s="134"/>
      <c r="S61" s="133" t="str">
        <f t="shared" si="1"/>
        <v/>
      </c>
      <c r="T61" s="132" t="str">
        <f t="shared" si="15"/>
        <v/>
      </c>
      <c r="V61" s="133">
        <f t="shared" si="16"/>
        <v>1474.11</v>
      </c>
    </row>
    <row r="62" spans="1:22" s="132" customFormat="1" x14ac:dyDescent="0.2">
      <c r="A62" s="135">
        <v>40026</v>
      </c>
      <c r="B62" s="132" t="s">
        <v>61</v>
      </c>
      <c r="C62" s="132" t="s">
        <v>148</v>
      </c>
      <c r="D62" s="132" t="s">
        <v>35</v>
      </c>
      <c r="E62" s="136">
        <v>350</v>
      </c>
      <c r="F62" s="136"/>
      <c r="G62" s="136"/>
      <c r="H62" s="136">
        <v>350</v>
      </c>
      <c r="I62" s="136">
        <v>350</v>
      </c>
      <c r="J62" s="136">
        <v>350</v>
      </c>
      <c r="K62" s="136">
        <v>350</v>
      </c>
      <c r="L62" s="136"/>
      <c r="N62" s="134"/>
      <c r="S62" s="133" t="str">
        <f t="shared" si="1"/>
        <v/>
      </c>
      <c r="T62" s="132" t="str">
        <f t="shared" si="15"/>
        <v/>
      </c>
      <c r="V62" s="133">
        <f t="shared" si="16"/>
        <v>350</v>
      </c>
    </row>
    <row r="63" spans="1:22" s="132" customFormat="1" x14ac:dyDescent="0.2">
      <c r="A63" s="135">
        <v>41883</v>
      </c>
      <c r="B63" s="132" t="s">
        <v>70</v>
      </c>
      <c r="C63" s="132" t="s">
        <v>148</v>
      </c>
      <c r="D63" s="132" t="s">
        <v>35</v>
      </c>
      <c r="E63" s="136">
        <v>300</v>
      </c>
      <c r="F63" s="136"/>
      <c r="G63" s="136"/>
      <c r="H63" s="136">
        <v>300</v>
      </c>
      <c r="I63" s="136">
        <v>300</v>
      </c>
      <c r="J63" s="136">
        <v>300</v>
      </c>
      <c r="K63" s="136">
        <v>300</v>
      </c>
      <c r="L63" s="136"/>
      <c r="N63" s="134"/>
      <c r="S63" s="133" t="str">
        <f t="shared" si="1"/>
        <v/>
      </c>
      <c r="T63" s="132" t="str">
        <f t="shared" si="15"/>
        <v/>
      </c>
      <c r="V63" s="133">
        <f t="shared" si="16"/>
        <v>300</v>
      </c>
    </row>
    <row r="64" spans="1:22" s="132" customFormat="1" x14ac:dyDescent="0.2">
      <c r="A64" s="135">
        <v>42095</v>
      </c>
      <c r="B64" s="132" t="s">
        <v>71</v>
      </c>
      <c r="C64" s="132" t="s">
        <v>53</v>
      </c>
      <c r="D64" s="132" t="s">
        <v>72</v>
      </c>
      <c r="E64" s="136">
        <v>554</v>
      </c>
      <c r="F64" s="136"/>
      <c r="G64" s="136"/>
      <c r="H64" s="136">
        <v>554</v>
      </c>
      <c r="I64" s="136">
        <v>554</v>
      </c>
      <c r="J64" s="136">
        <v>554</v>
      </c>
      <c r="K64" s="136">
        <v>554</v>
      </c>
      <c r="L64" s="136"/>
      <c r="N64" s="134"/>
      <c r="O64" s="132" t="s">
        <v>73</v>
      </c>
      <c r="S64" s="133" t="str">
        <f t="shared" si="1"/>
        <v/>
      </c>
      <c r="T64" s="132" t="str">
        <f t="shared" si="15"/>
        <v/>
      </c>
      <c r="V64" s="133">
        <f t="shared" si="16"/>
        <v>554</v>
      </c>
    </row>
    <row r="65" spans="1:22" s="132" customFormat="1" x14ac:dyDescent="0.2">
      <c r="A65" s="135">
        <v>42552</v>
      </c>
      <c r="B65" s="132" t="s">
        <v>42</v>
      </c>
      <c r="C65" s="132" t="s">
        <v>53</v>
      </c>
      <c r="E65" s="136">
        <v>128.94999999999999</v>
      </c>
      <c r="F65" s="136"/>
      <c r="G65" s="136"/>
      <c r="H65" s="136">
        <v>128.94999999999999</v>
      </c>
      <c r="I65" s="136">
        <v>128.94999999999999</v>
      </c>
      <c r="J65" s="136">
        <v>128.94999999999999</v>
      </c>
      <c r="K65" s="136">
        <v>128.94999999999999</v>
      </c>
      <c r="L65" s="136"/>
      <c r="N65" s="134"/>
      <c r="S65" s="133" t="str">
        <f t="shared" si="1"/>
        <v/>
      </c>
      <c r="T65" s="132" t="str">
        <f t="shared" si="15"/>
        <v/>
      </c>
      <c r="V65" s="133">
        <f t="shared" si="16"/>
        <v>128.94999999999999</v>
      </c>
    </row>
    <row r="66" spans="1:22" s="132" customFormat="1" x14ac:dyDescent="0.2">
      <c r="A66" s="135">
        <v>44078</v>
      </c>
      <c r="B66" s="132" t="s">
        <v>202</v>
      </c>
      <c r="C66" s="132" t="s">
        <v>53</v>
      </c>
      <c r="E66" s="136">
        <v>1796.4</v>
      </c>
      <c r="F66" s="136"/>
      <c r="G66" s="136"/>
      <c r="H66" s="136">
        <v>1796.4</v>
      </c>
      <c r="I66" s="136">
        <v>1796.4</v>
      </c>
      <c r="J66" s="136"/>
      <c r="K66" s="136"/>
      <c r="L66" s="136"/>
      <c r="N66" s="134"/>
      <c r="S66" s="133" t="str">
        <f t="shared" si="1"/>
        <v/>
      </c>
      <c r="T66" s="132" t="str">
        <f t="shared" si="15"/>
        <v/>
      </c>
      <c r="V66" s="133">
        <f t="shared" si="16"/>
        <v>1796.4</v>
      </c>
    </row>
    <row r="67" spans="1:22" x14ac:dyDescent="0.2">
      <c r="A67" s="55"/>
      <c r="E67" s="32"/>
      <c r="F67" s="32"/>
      <c r="G67" s="32"/>
      <c r="H67" s="77"/>
      <c r="I67" s="81"/>
      <c r="J67" s="81"/>
      <c r="K67" s="32"/>
      <c r="L67" s="62"/>
      <c r="S67" s="30" t="str">
        <f t="shared" si="1"/>
        <v/>
      </c>
      <c r="T67" s="28" t="str">
        <f t="shared" si="15"/>
        <v/>
      </c>
      <c r="V67" s="30">
        <f t="shared" si="16"/>
        <v>0</v>
      </c>
    </row>
    <row r="68" spans="1:22" ht="12" thickBot="1" x14ac:dyDescent="0.25">
      <c r="D68" s="84"/>
      <c r="E68" s="31">
        <f>SUM(E54:E67)</f>
        <v>6261.2199999999993</v>
      </c>
      <c r="F68" s="32"/>
      <c r="G68" s="32"/>
      <c r="H68" s="76">
        <f>SUM(H54:H67)</f>
        <v>6261.2199999999993</v>
      </c>
      <c r="I68" s="74">
        <f>SUM(I54:I67)</f>
        <v>6261.2199999999993</v>
      </c>
      <c r="J68" s="85">
        <f t="shared" ref="J68:K68" si="17">SUM(J54:J67)</f>
        <v>4464.82</v>
      </c>
      <c r="K68" s="31">
        <f t="shared" si="17"/>
        <v>4464.82</v>
      </c>
      <c r="L68" s="62"/>
      <c r="O68" s="190"/>
      <c r="S68" s="30"/>
      <c r="V68" s="30"/>
    </row>
    <row r="69" spans="1:22" ht="12.6" thickTop="1" x14ac:dyDescent="0.25">
      <c r="A69" s="54" t="s">
        <v>20</v>
      </c>
      <c r="E69" s="32"/>
      <c r="F69" s="32"/>
      <c r="G69" s="32"/>
      <c r="H69" s="77"/>
      <c r="I69" s="81"/>
      <c r="J69" s="81"/>
      <c r="K69" s="32"/>
      <c r="L69" s="62"/>
      <c r="S69" s="30" t="str">
        <f t="shared" si="1"/>
        <v/>
      </c>
      <c r="T69" s="28" t="str">
        <f>IF(J69-K69&lt;0,"DIFFERENCE",IF(K69-J69&lt;0,"DIFFERENCE",""))</f>
        <v/>
      </c>
      <c r="V69" s="30">
        <f t="shared" ref="V69:V74" si="18">E69</f>
        <v>0</v>
      </c>
    </row>
    <row r="70" spans="1:22" s="132" customFormat="1" x14ac:dyDescent="0.2">
      <c r="A70" s="131">
        <v>36586</v>
      </c>
      <c r="B70" s="132" t="s">
        <v>179</v>
      </c>
      <c r="C70" s="132" t="s">
        <v>40</v>
      </c>
      <c r="D70" s="132" t="s">
        <v>45</v>
      </c>
      <c r="E70" s="136">
        <v>2182</v>
      </c>
      <c r="F70" s="136"/>
      <c r="G70" s="136"/>
      <c r="H70" s="136">
        <v>2182</v>
      </c>
      <c r="I70" s="136">
        <v>2182</v>
      </c>
      <c r="J70" s="136">
        <v>2182</v>
      </c>
      <c r="K70" s="136">
        <v>2182</v>
      </c>
      <c r="L70" s="136"/>
      <c r="N70" s="134"/>
      <c r="S70" s="133" t="str">
        <f t="shared" si="1"/>
        <v/>
      </c>
      <c r="T70" s="132" t="str">
        <f>IF(J70-K70&lt;0,"DIFFERENCE",IF(K70-J70&lt;0,"DIFFERENCE",""))</f>
        <v/>
      </c>
      <c r="V70" s="133">
        <f t="shared" si="18"/>
        <v>2182</v>
      </c>
    </row>
    <row r="71" spans="1:22" ht="12" thickBot="1" x14ac:dyDescent="0.25">
      <c r="A71" s="52"/>
      <c r="D71" s="84"/>
      <c r="E71" s="31">
        <f>SUM(E70:E70)</f>
        <v>2182</v>
      </c>
      <c r="F71" s="32"/>
      <c r="G71" s="32"/>
      <c r="H71" s="76">
        <f t="shared" ref="H71:I71" si="19">SUM(H70:H70)</f>
        <v>2182</v>
      </c>
      <c r="I71" s="74">
        <f t="shared" si="19"/>
        <v>2182</v>
      </c>
      <c r="J71" s="85">
        <f t="shared" ref="J71:K71" si="20">SUM(J70:J70)</f>
        <v>2182</v>
      </c>
      <c r="K71" s="31">
        <f t="shared" si="20"/>
        <v>2182</v>
      </c>
      <c r="L71" s="62"/>
      <c r="S71" s="30"/>
      <c r="T71" s="28" t="str">
        <f>IF(J71-K71&lt;0,"DIFFERENCE",IF(K71-J71&lt;0,"DIFFERENCE",""))</f>
        <v/>
      </c>
      <c r="V71" s="30">
        <f t="shared" si="18"/>
        <v>2182</v>
      </c>
    </row>
    <row r="72" spans="1:22" ht="12.6" thickTop="1" x14ac:dyDescent="0.25">
      <c r="A72" s="54" t="s">
        <v>41</v>
      </c>
      <c r="S72" s="30" t="str">
        <f t="shared" si="1"/>
        <v/>
      </c>
      <c r="T72" s="28" t="str">
        <f>IF(J72-K72&lt;0,"DIFFERENCE",IF(K72-J72&lt;0,"DIFFERENCE",""))</f>
        <v/>
      </c>
      <c r="V72" s="30">
        <f t="shared" si="18"/>
        <v>0</v>
      </c>
    </row>
    <row r="73" spans="1:22" s="138" customFormat="1" ht="27.75" customHeight="1" x14ac:dyDescent="0.2">
      <c r="A73" s="137">
        <v>42736</v>
      </c>
      <c r="B73" s="138" t="s">
        <v>8</v>
      </c>
      <c r="C73" s="138" t="s">
        <v>153</v>
      </c>
      <c r="D73" s="138" t="s">
        <v>120</v>
      </c>
      <c r="E73" s="139">
        <v>0</v>
      </c>
      <c r="F73" s="139"/>
      <c r="G73" s="139"/>
      <c r="H73" s="139">
        <v>0</v>
      </c>
      <c r="I73" s="139">
        <v>0</v>
      </c>
      <c r="J73" s="139">
        <v>0</v>
      </c>
      <c r="K73" s="139">
        <v>0</v>
      </c>
      <c r="L73" s="139"/>
      <c r="N73" s="140"/>
      <c r="O73" s="141" t="s">
        <v>158</v>
      </c>
      <c r="R73" s="141"/>
      <c r="S73" s="133" t="str">
        <f t="shared" ref="S73:S77" si="21">IF(K73-J73=0,"",J73-K73)</f>
        <v/>
      </c>
      <c r="T73" s="132" t="str">
        <f t="shared" ref="T73:T77" si="22">IF(J73-K73&lt;0,"DIFFERENCE",IF(K73-J73&lt;0,"DIFFERENCE",""))</f>
        <v/>
      </c>
      <c r="U73" s="141"/>
      <c r="V73" s="133">
        <f t="shared" si="18"/>
        <v>0</v>
      </c>
    </row>
    <row r="74" spans="1:22" s="132" customFormat="1" x14ac:dyDescent="0.2">
      <c r="A74" s="142"/>
      <c r="B74" s="132" t="s">
        <v>30</v>
      </c>
      <c r="C74" s="132" t="s">
        <v>154</v>
      </c>
      <c r="D74" s="132" t="s">
        <v>44</v>
      </c>
      <c r="E74" s="133">
        <v>17500</v>
      </c>
      <c r="F74" s="133"/>
      <c r="G74" s="133"/>
      <c r="H74" s="133">
        <v>17500</v>
      </c>
      <c r="I74" s="133">
        <v>17500</v>
      </c>
      <c r="J74" s="133">
        <v>17500</v>
      </c>
      <c r="K74" s="133">
        <v>17500</v>
      </c>
      <c r="L74" s="133"/>
      <c r="N74" s="134"/>
      <c r="S74" s="133" t="str">
        <f t="shared" si="21"/>
        <v/>
      </c>
      <c r="T74" s="132" t="str">
        <f t="shared" si="22"/>
        <v/>
      </c>
      <c r="V74" s="133">
        <f t="shared" si="18"/>
        <v>17500</v>
      </c>
    </row>
    <row r="75" spans="1:22" s="132" customFormat="1" x14ac:dyDescent="0.2">
      <c r="A75" s="142"/>
      <c r="B75" s="132" t="s">
        <v>64</v>
      </c>
      <c r="C75" s="143">
        <v>0.32200000000000001</v>
      </c>
      <c r="D75" s="132" t="s">
        <v>184</v>
      </c>
      <c r="E75" s="133">
        <v>119521.89</v>
      </c>
      <c r="F75" s="133"/>
      <c r="G75" s="133"/>
      <c r="H75" s="133">
        <v>119521.89</v>
      </c>
      <c r="I75" s="133">
        <v>119521.89</v>
      </c>
      <c r="J75" s="133">
        <v>119521.89</v>
      </c>
      <c r="K75" s="133">
        <v>119521.89</v>
      </c>
      <c r="L75" s="133"/>
      <c r="N75" s="134"/>
      <c r="S75" s="133" t="str">
        <f t="shared" si="21"/>
        <v/>
      </c>
      <c r="T75" s="132" t="str">
        <f t="shared" si="22"/>
        <v/>
      </c>
      <c r="V75" s="133">
        <v>213058.88</v>
      </c>
    </row>
    <row r="76" spans="1:22" s="132" customFormat="1" x14ac:dyDescent="0.2">
      <c r="A76" s="135">
        <v>43922</v>
      </c>
      <c r="B76" s="132" t="s">
        <v>203</v>
      </c>
      <c r="C76" s="143">
        <v>0.32200000000000001</v>
      </c>
      <c r="E76" s="133">
        <f>20365*C76</f>
        <v>6557.53</v>
      </c>
      <c r="F76" s="133"/>
      <c r="G76" s="133"/>
      <c r="H76" s="133">
        <v>6557.53</v>
      </c>
      <c r="I76" s="133">
        <v>6557.53</v>
      </c>
      <c r="J76" s="133">
        <v>6557.53</v>
      </c>
      <c r="K76" s="133"/>
      <c r="L76" s="133"/>
      <c r="N76" s="134"/>
      <c r="S76" s="133"/>
      <c r="V76" s="133"/>
    </row>
    <row r="77" spans="1:22" s="132" customFormat="1" x14ac:dyDescent="0.2">
      <c r="A77" s="142"/>
      <c r="B77" s="132" t="s">
        <v>185</v>
      </c>
      <c r="C77" s="143">
        <f>C75</f>
        <v>0.32200000000000001</v>
      </c>
      <c r="E77" s="133">
        <f>28163.18*C77</f>
        <v>9068.5439600000009</v>
      </c>
      <c r="F77" s="133"/>
      <c r="G77" s="133"/>
      <c r="H77" s="133">
        <f>28163.18*$C77</f>
        <v>9068.5439600000009</v>
      </c>
      <c r="I77" s="133">
        <f>28163.18*$C77</f>
        <v>9068.5439600000009</v>
      </c>
      <c r="J77" s="133">
        <f>28163.18*$C77</f>
        <v>9068.5439600000009</v>
      </c>
      <c r="K77" s="133">
        <f t="shared" ref="K77" si="23">28163.18*F77</f>
        <v>0</v>
      </c>
      <c r="L77" s="133"/>
      <c r="N77" s="134"/>
      <c r="S77" s="133">
        <f t="shared" si="21"/>
        <v>9068.5439600000009</v>
      </c>
      <c r="T77" s="132" t="str">
        <f t="shared" si="22"/>
        <v>DIFFERENCE</v>
      </c>
      <c r="V77" s="133">
        <f>E77</f>
        <v>9068.5439600000009</v>
      </c>
    </row>
    <row r="78" spans="1:22" s="132" customFormat="1" x14ac:dyDescent="0.2">
      <c r="A78" s="142"/>
      <c r="B78" s="132" t="s">
        <v>25</v>
      </c>
      <c r="D78" s="132" t="s">
        <v>139</v>
      </c>
      <c r="E78" s="144">
        <v>1</v>
      </c>
      <c r="F78" s="144"/>
      <c r="G78" s="144"/>
      <c r="H78" s="144">
        <v>1</v>
      </c>
      <c r="I78" s="144">
        <v>1</v>
      </c>
      <c r="J78" s="144">
        <v>1</v>
      </c>
      <c r="K78" s="144">
        <v>1</v>
      </c>
      <c r="L78" s="144"/>
      <c r="N78" s="134"/>
      <c r="S78" s="133" t="str">
        <f t="shared" ref="S78:S81" si="24">IF(K78-J78=0,"",J78-K78)</f>
        <v/>
      </c>
      <c r="T78" s="132" t="str">
        <f t="shared" ref="T78:T81" si="25">IF(J78-K78&lt;0,"DIFFERENCE",IF(K78-J78&lt;0,"DIFFERENCE",""))</f>
        <v/>
      </c>
    </row>
    <row r="79" spans="1:22" s="132" customFormat="1" ht="12" thickBot="1" x14ac:dyDescent="0.25">
      <c r="A79" s="142"/>
      <c r="D79" s="145">
        <f>E79-I79</f>
        <v>0</v>
      </c>
      <c r="E79" s="146">
        <f>SUM(E73:E78)</f>
        <v>152648.96396000002</v>
      </c>
      <c r="F79" s="136"/>
      <c r="G79" s="136"/>
      <c r="H79" s="146">
        <f t="shared" ref="H79:I79" si="26">SUM(H73:H78)</f>
        <v>152648.96396000002</v>
      </c>
      <c r="I79" s="146">
        <f t="shared" si="26"/>
        <v>152648.96396000002</v>
      </c>
      <c r="J79" s="146">
        <f t="shared" ref="J79:K79" si="27">SUM(J73:J78)</f>
        <v>152648.96396000002</v>
      </c>
      <c r="K79" s="146">
        <f t="shared" si="27"/>
        <v>137022.89000000001</v>
      </c>
      <c r="L79" s="136"/>
      <c r="N79" s="134"/>
      <c r="S79" s="133"/>
    </row>
    <row r="80" spans="1:22" ht="12" thickTop="1" x14ac:dyDescent="0.2">
      <c r="E80" s="32"/>
      <c r="F80" s="32"/>
      <c r="G80" s="32"/>
      <c r="H80" s="77"/>
      <c r="I80" s="81"/>
      <c r="J80" s="81"/>
      <c r="K80" s="32"/>
      <c r="L80" s="62"/>
      <c r="S80" s="30" t="str">
        <f t="shared" si="24"/>
        <v/>
      </c>
      <c r="T80" s="28" t="str">
        <f t="shared" si="25"/>
        <v/>
      </c>
    </row>
    <row r="81" spans="1:20" ht="12.6" thickBot="1" x14ac:dyDescent="0.3">
      <c r="A81" s="54" t="s">
        <v>8</v>
      </c>
      <c r="B81" s="28" t="s">
        <v>122</v>
      </c>
      <c r="D81" s="28" t="s">
        <v>155</v>
      </c>
      <c r="E81" s="74">
        <f>'OLD SHEET NEW VILLAGE HALL'!F58</f>
        <v>23726.65</v>
      </c>
      <c r="F81" s="59"/>
      <c r="G81" s="59"/>
      <c r="H81" s="74">
        <f>'OLD SHEET NEW VILLAGE HALL'!K58</f>
        <v>23726.649999999998</v>
      </c>
      <c r="I81" s="74">
        <v>23726.65</v>
      </c>
      <c r="J81" s="74">
        <v>23726.65</v>
      </c>
      <c r="K81" s="45">
        <v>20174.650000000001</v>
      </c>
      <c r="L81" s="62"/>
      <c r="S81" s="30">
        <f t="shared" si="24"/>
        <v>3552</v>
      </c>
      <c r="T81" s="28" t="str">
        <f t="shared" si="25"/>
        <v>DIFFERENCE</v>
      </c>
    </row>
    <row r="82" spans="1:20" ht="12" thickTop="1" x14ac:dyDescent="0.2"/>
    <row r="83" spans="1:20" ht="12.6" thickBot="1" x14ac:dyDescent="0.3">
      <c r="A83" s="54" t="s">
        <v>50</v>
      </c>
      <c r="D83" s="84"/>
      <c r="E83" s="31">
        <f>E9+E18+E35+E43+E51+E68+E71+E79+E81</f>
        <v>229170.99396000002</v>
      </c>
      <c r="F83" s="32"/>
      <c r="G83" s="32"/>
      <c r="H83" s="76">
        <f>H9+H18+H35+H43+H51+H68+H71+H79+H81</f>
        <v>228801.60396000001</v>
      </c>
      <c r="I83" s="74">
        <f>I9+I18+I35+I43+I51+I68+I71+I79+I81</f>
        <v>228801.60396000001</v>
      </c>
      <c r="J83" s="74">
        <f t="shared" ref="J83:K83" si="28">J9+J18+J35+J43+J51+J68+J71+J79+J81</f>
        <v>208678.46396000002</v>
      </c>
      <c r="K83" s="31">
        <f t="shared" si="28"/>
        <v>189402.14</v>
      </c>
      <c r="L83" s="62"/>
      <c r="N83" s="31">
        <f>SUM(N2:N82)</f>
        <v>1121.72</v>
      </c>
      <c r="S83" s="31">
        <f>SUM(S2:S82)</f>
        <v>12718.793960000001</v>
      </c>
    </row>
    <row r="84" spans="1:20" ht="12" thickTop="1" x14ac:dyDescent="0.2"/>
    <row r="85" spans="1:20" x14ac:dyDescent="0.2">
      <c r="D85" s="84"/>
      <c r="M85" s="28" t="s">
        <v>58</v>
      </c>
    </row>
    <row r="87" spans="1:20" x14ac:dyDescent="0.2">
      <c r="D87" s="84"/>
    </row>
    <row r="88" spans="1:20" ht="13.2" x14ac:dyDescent="0.25">
      <c r="J88"/>
    </row>
    <row r="89" spans="1:20" ht="13.2" x14ac:dyDescent="0.25">
      <c r="I89" s="49">
        <f>'NEW VILLAGE HALL (2)'!E89</f>
        <v>29322.84</v>
      </c>
      <c r="J89"/>
    </row>
    <row r="90" spans="1:20" ht="13.2" x14ac:dyDescent="0.25">
      <c r="I90" s="49">
        <f>'VILLAGE GREEN (3)'!N37</f>
        <v>11761.219999999998</v>
      </c>
      <c r="J90"/>
    </row>
    <row r="91" spans="1:20" ht="13.2" x14ac:dyDescent="0.25">
      <c r="I91" s="49" t="e">
        <f>'PLAYING FIELDS (4)'!#REF!</f>
        <v>#REF!</v>
      </c>
      <c r="J91"/>
    </row>
    <row r="92" spans="1:20" ht="13.2" x14ac:dyDescent="0.25">
      <c r="I92" s="49">
        <f>'COMMUNITY ASSETS (5)'!E26</f>
        <v>154830.96396000002</v>
      </c>
      <c r="J92"/>
    </row>
    <row r="93" spans="1:20" ht="13.2" x14ac:dyDescent="0.25">
      <c r="I93" s="49">
        <f>'EQUIPMENT (6)'!E28</f>
        <v>4074.3699999999994</v>
      </c>
      <c r="J93"/>
    </row>
    <row r="94" spans="1:20" ht="13.2" x14ac:dyDescent="0.25">
      <c r="I94" s="191" t="e">
        <f>SUM(I89:I93)</f>
        <v>#REF!</v>
      </c>
      <c r="J94"/>
    </row>
    <row r="95" spans="1:20" ht="13.2" x14ac:dyDescent="0.25">
      <c r="J95"/>
    </row>
    <row r="96" spans="1:20" ht="13.2" x14ac:dyDescent="0.25">
      <c r="J96"/>
    </row>
    <row r="97" spans="10:10" ht="13.2" x14ac:dyDescent="0.25">
      <c r="J97"/>
    </row>
    <row r="98" spans="10:10" ht="13.2" x14ac:dyDescent="0.25">
      <c r="J98"/>
    </row>
    <row r="99" spans="10:10" ht="13.2" x14ac:dyDescent="0.25">
      <c r="J99"/>
    </row>
    <row r="100" spans="10:10" ht="13.2" x14ac:dyDescent="0.25">
      <c r="J100"/>
    </row>
    <row r="101" spans="10:10" ht="13.2" x14ac:dyDescent="0.25">
      <c r="J101"/>
    </row>
    <row r="102" spans="10:10" ht="13.2" x14ac:dyDescent="0.25">
      <c r="J102"/>
    </row>
    <row r="103" spans="10:10" ht="13.2" x14ac:dyDescent="0.25">
      <c r="J103"/>
    </row>
    <row r="104" spans="10:10" ht="13.2" x14ac:dyDescent="0.25">
      <c r="J104"/>
    </row>
    <row r="105" spans="10:10" ht="13.2" x14ac:dyDescent="0.25">
      <c r="J105"/>
    </row>
    <row r="106" spans="10:10" ht="13.2" x14ac:dyDescent="0.25">
      <c r="J106"/>
    </row>
    <row r="107" spans="10:10" ht="13.2" x14ac:dyDescent="0.25">
      <c r="J107"/>
    </row>
    <row r="108" spans="10:10" ht="13.2" x14ac:dyDescent="0.25">
      <c r="J108"/>
    </row>
    <row r="109" spans="10:10" ht="13.2" x14ac:dyDescent="0.25">
      <c r="J109"/>
    </row>
    <row r="110" spans="10:10" ht="13.2" x14ac:dyDescent="0.25">
      <c r="J110"/>
    </row>
  </sheetData>
  <phoneticPr fontId="2" type="noConversion"/>
  <conditionalFormatting sqref="H1:I1048576">
    <cfRule type="cellIs" dxfId="5" priority="1" operator="equal">
      <formula>"?"</formula>
    </cfRule>
  </conditionalFormatting>
  <conditionalFormatting sqref="J11:K87">
    <cfRule type="cellIs" dxfId="4" priority="13" operator="equal">
      <formula>"?"</formula>
    </cfRule>
  </conditionalFormatting>
  <conditionalFormatting sqref="J1:O10 A1:G46 U1:XFD1048576 L11:O21 L22:N23 L24:O27 L28:N28 L29:O37 L38:N38 L39:O39 L40:N40 L41:O41 L42:N42 L43:O87 A47:C47 E47:G47 A48:G1048576 S82:T1048576 K88:O110 J111:O1048576">
    <cfRule type="cellIs" dxfId="3" priority="15" operator="equal">
      <formula>"?"</formula>
    </cfRule>
  </conditionalFormatting>
  <conditionalFormatting sqref="R1:R37 R39:R41 R43:R1048576">
    <cfRule type="cellIs" dxfId="2" priority="9" operator="equal">
      <formula>"?"</formula>
    </cfRule>
  </conditionalFormatting>
  <conditionalFormatting sqref="S1:T5 V3:V74 S5:S81">
    <cfRule type="cellIs" dxfId="1" priority="14" operator="equal">
      <formula>"?"</formula>
    </cfRule>
  </conditionalFormatting>
  <conditionalFormatting sqref="T6:T81">
    <cfRule type="cellIs" dxfId="0" priority="10" operator="equal">
      <formula>"?"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/>
  <headerFooter alignWithMargins="0">
    <oddHeader>&amp;C&amp;K000000NWPC  ASSET REGISTER AS AT 31 MARCH 2021</oddHeader>
  </headerFooter>
  <rowBreaks count="2" manualBreakCount="2">
    <brk id="52" max="16383" man="1"/>
    <brk id="8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3"/>
  <sheetViews>
    <sheetView topLeftCell="B54" zoomScale="125" zoomScaleNormal="125" zoomScalePageLayoutView="125" workbookViewId="0">
      <selection activeCell="E22" sqref="E22"/>
    </sheetView>
  </sheetViews>
  <sheetFormatPr defaultColWidth="8.77734375" defaultRowHeight="13.2" x14ac:dyDescent="0.25"/>
  <cols>
    <col min="1" max="1" width="10.77734375" style="17" customWidth="1"/>
    <col min="2" max="2" width="10.77734375" style="25" customWidth="1"/>
    <col min="3" max="4" width="38.44140625" customWidth="1"/>
    <col min="5" max="5" width="17.44140625" customWidth="1"/>
    <col min="6" max="261" width="11.44140625" customWidth="1"/>
  </cols>
  <sheetData>
    <row r="1" spans="1:15" ht="20.399999999999999" x14ac:dyDescent="0.25">
      <c r="A1" s="12" t="s">
        <v>0</v>
      </c>
      <c r="B1" s="20" t="s">
        <v>85</v>
      </c>
      <c r="C1" s="7" t="s">
        <v>1</v>
      </c>
      <c r="D1" s="7" t="s">
        <v>127</v>
      </c>
      <c r="E1" s="7" t="s">
        <v>3</v>
      </c>
      <c r="F1" s="8" t="s">
        <v>4</v>
      </c>
      <c r="G1" s="8" t="s">
        <v>5</v>
      </c>
      <c r="H1" s="11" t="s">
        <v>6</v>
      </c>
      <c r="I1" s="7" t="s">
        <v>7</v>
      </c>
      <c r="J1" s="8" t="s">
        <v>211</v>
      </c>
      <c r="K1" s="73" t="s">
        <v>194</v>
      </c>
      <c r="L1" s="73" t="s">
        <v>193</v>
      </c>
      <c r="M1" s="2"/>
      <c r="O1" s="38" t="s">
        <v>195</v>
      </c>
    </row>
    <row r="2" spans="1:15" x14ac:dyDescent="0.25">
      <c r="A2" s="13">
        <v>42705</v>
      </c>
      <c r="B2" s="21">
        <v>16</v>
      </c>
      <c r="C2" s="1" t="s">
        <v>86</v>
      </c>
      <c r="D2" s="35" t="s">
        <v>128</v>
      </c>
      <c r="E2" s="1"/>
      <c r="F2" s="185">
        <v>2109.87</v>
      </c>
      <c r="G2" s="1"/>
      <c r="H2" s="4"/>
      <c r="I2" s="1"/>
      <c r="J2" s="4">
        <v>2109.87</v>
      </c>
      <c r="K2" s="4">
        <v>2109.87</v>
      </c>
      <c r="L2" s="4">
        <v>2109.87</v>
      </c>
      <c r="M2" s="1"/>
      <c r="O2" s="4">
        <v>2109.87</v>
      </c>
    </row>
    <row r="3" spans="1:15" x14ac:dyDescent="0.25">
      <c r="A3" s="13">
        <v>42705</v>
      </c>
      <c r="B3" s="22">
        <v>1</v>
      </c>
      <c r="C3" s="1" t="s">
        <v>75</v>
      </c>
      <c r="D3" s="35" t="s">
        <v>128</v>
      </c>
      <c r="E3" s="1"/>
      <c r="F3" s="185">
        <v>230</v>
      </c>
      <c r="G3" s="1"/>
      <c r="H3" s="4"/>
      <c r="I3" s="1"/>
      <c r="J3" s="4">
        <v>230</v>
      </c>
      <c r="K3" s="4">
        <v>230</v>
      </c>
      <c r="L3" s="4">
        <v>230</v>
      </c>
      <c r="M3" s="1"/>
      <c r="O3" s="4">
        <v>230</v>
      </c>
    </row>
    <row r="4" spans="1:15" x14ac:dyDescent="0.25">
      <c r="A4" s="14">
        <v>43083</v>
      </c>
      <c r="B4" s="22">
        <v>90</v>
      </c>
      <c r="C4" s="1" t="s">
        <v>87</v>
      </c>
      <c r="D4" s="35" t="s">
        <v>129</v>
      </c>
      <c r="E4" s="1"/>
      <c r="F4" s="185">
        <v>4132.8</v>
      </c>
      <c r="G4" s="6"/>
      <c r="H4" s="4"/>
      <c r="I4" s="1"/>
      <c r="J4" s="4">
        <v>4132.8</v>
      </c>
      <c r="K4" s="4">
        <v>4132.8</v>
      </c>
      <c r="L4" s="4">
        <v>4132.8</v>
      </c>
      <c r="M4" s="1"/>
      <c r="O4" s="4">
        <v>4132.8</v>
      </c>
    </row>
    <row r="5" spans="1:15" x14ac:dyDescent="0.25">
      <c r="A5" s="14">
        <v>43083</v>
      </c>
      <c r="B5" s="22">
        <v>1</v>
      </c>
      <c r="C5" s="1" t="s">
        <v>88</v>
      </c>
      <c r="D5" s="35" t="s">
        <v>129</v>
      </c>
      <c r="E5" s="1"/>
      <c r="F5" s="4">
        <v>0</v>
      </c>
      <c r="G5" s="1"/>
      <c r="H5" s="4"/>
      <c r="I5" s="1"/>
      <c r="J5" s="4">
        <v>0</v>
      </c>
      <c r="K5" s="4">
        <v>0</v>
      </c>
      <c r="L5" s="4">
        <v>0</v>
      </c>
      <c r="M5" s="1"/>
      <c r="O5" s="4">
        <v>0</v>
      </c>
    </row>
    <row r="6" spans="1:15" s="1" customFormat="1" ht="10.199999999999999" x14ac:dyDescent="0.2">
      <c r="A6" s="14">
        <v>43083</v>
      </c>
      <c r="B6" s="22">
        <v>6</v>
      </c>
      <c r="C6" s="1" t="s">
        <v>112</v>
      </c>
      <c r="D6" s="35" t="s">
        <v>129</v>
      </c>
      <c r="E6" s="1" t="s">
        <v>146</v>
      </c>
      <c r="F6" s="185">
        <v>258</v>
      </c>
      <c r="H6" s="4"/>
      <c r="J6" s="4">
        <v>258</v>
      </c>
      <c r="K6" s="4">
        <v>258</v>
      </c>
      <c r="L6" s="4">
        <v>258</v>
      </c>
      <c r="O6" s="4">
        <v>258</v>
      </c>
    </row>
    <row r="7" spans="1:15" ht="13.8" thickBot="1" x14ac:dyDescent="0.3">
      <c r="A7" s="14"/>
      <c r="B7" s="22"/>
      <c r="C7" s="5" t="s">
        <v>9</v>
      </c>
      <c r="D7" s="39"/>
      <c r="E7" s="1"/>
      <c r="F7" s="3">
        <f>SUM(F2:F6)</f>
        <v>6730.67</v>
      </c>
      <c r="G7" s="1"/>
      <c r="H7" s="4"/>
      <c r="I7" s="1"/>
      <c r="J7" s="3">
        <f>SUM(J2:J6)</f>
        <v>6730.67</v>
      </c>
      <c r="K7" s="1"/>
      <c r="L7" s="1"/>
      <c r="M7" s="1"/>
      <c r="O7" s="3">
        <f>SUM(O2:O6)</f>
        <v>6730.67</v>
      </c>
    </row>
    <row r="8" spans="1:15" ht="13.8" thickTop="1" x14ac:dyDescent="0.25">
      <c r="A8" s="14"/>
      <c r="B8" s="22"/>
      <c r="C8" s="1"/>
      <c r="D8" s="35"/>
      <c r="E8" s="1"/>
      <c r="F8" s="4"/>
      <c r="G8" s="1"/>
      <c r="H8" s="4"/>
      <c r="I8" s="1"/>
      <c r="J8" s="4"/>
      <c r="K8" s="4"/>
      <c r="L8" s="4"/>
      <c r="M8" s="1"/>
      <c r="O8" s="4"/>
    </row>
    <row r="9" spans="1:15" x14ac:dyDescent="0.25">
      <c r="A9" s="14">
        <v>43087</v>
      </c>
      <c r="B9" s="22">
        <v>1</v>
      </c>
      <c r="C9" s="1" t="s">
        <v>80</v>
      </c>
      <c r="D9" s="35" t="s">
        <v>130</v>
      </c>
      <c r="E9" s="1"/>
      <c r="F9" s="185">
        <v>1900</v>
      </c>
      <c r="G9" s="1"/>
      <c r="H9" s="4"/>
      <c r="I9" s="1"/>
      <c r="J9" s="4">
        <v>1900</v>
      </c>
      <c r="K9" s="4">
        <v>1900</v>
      </c>
      <c r="L9" s="4">
        <v>1900</v>
      </c>
      <c r="M9" s="1"/>
      <c r="O9" s="4">
        <v>1900</v>
      </c>
    </row>
    <row r="10" spans="1:15" x14ac:dyDescent="0.25">
      <c r="A10" s="14">
        <v>43087</v>
      </c>
      <c r="B10" s="23">
        <v>1</v>
      </c>
      <c r="C10" s="1" t="s">
        <v>37</v>
      </c>
      <c r="D10" s="35" t="s">
        <v>134</v>
      </c>
      <c r="E10" s="1"/>
      <c r="F10" s="185">
        <v>84</v>
      </c>
      <c r="G10" s="1"/>
      <c r="H10" s="4"/>
      <c r="I10" s="1"/>
      <c r="J10" s="4">
        <v>84</v>
      </c>
      <c r="K10" s="4">
        <v>84</v>
      </c>
      <c r="L10" s="4">
        <v>84</v>
      </c>
      <c r="M10" s="1"/>
      <c r="O10" s="4">
        <v>84</v>
      </c>
    </row>
    <row r="11" spans="1:15" x14ac:dyDescent="0.25">
      <c r="A11" s="14">
        <v>43087</v>
      </c>
      <c r="B11" s="22">
        <v>2</v>
      </c>
      <c r="C11" s="1" t="s">
        <v>115</v>
      </c>
      <c r="D11" s="35" t="s">
        <v>130</v>
      </c>
      <c r="E11" s="1"/>
      <c r="F11" s="185">
        <v>280</v>
      </c>
      <c r="G11" s="1"/>
      <c r="H11" s="4"/>
      <c r="I11" s="1"/>
      <c r="J11" s="4">
        <v>280</v>
      </c>
      <c r="K11" s="4">
        <v>280</v>
      </c>
      <c r="L11" s="4">
        <v>280</v>
      </c>
      <c r="M11" s="1"/>
      <c r="O11" s="4">
        <v>280</v>
      </c>
    </row>
    <row r="12" spans="1:15" x14ac:dyDescent="0.25">
      <c r="A12" s="14">
        <v>43087</v>
      </c>
      <c r="B12" s="22">
        <v>1</v>
      </c>
      <c r="C12" s="1" t="s">
        <v>111</v>
      </c>
      <c r="D12" s="35" t="s">
        <v>130</v>
      </c>
      <c r="E12" s="1"/>
      <c r="F12" s="185">
        <v>1800</v>
      </c>
      <c r="G12" s="1"/>
      <c r="H12" s="4"/>
      <c r="I12" s="1"/>
      <c r="J12" s="4">
        <v>1800</v>
      </c>
      <c r="K12" s="4">
        <v>1800</v>
      </c>
      <c r="L12" s="4">
        <v>1800</v>
      </c>
      <c r="M12" s="1"/>
      <c r="O12" s="4">
        <v>1800</v>
      </c>
    </row>
    <row r="13" spans="1:15" x14ac:dyDescent="0.25">
      <c r="A13" s="14">
        <v>42767</v>
      </c>
      <c r="B13" s="22">
        <v>1</v>
      </c>
      <c r="C13" s="1" t="s">
        <v>116</v>
      </c>
      <c r="D13" s="35" t="s">
        <v>134</v>
      </c>
      <c r="E13" s="1"/>
      <c r="F13" s="185">
        <v>86.24</v>
      </c>
      <c r="G13" s="1"/>
      <c r="H13" s="4"/>
      <c r="I13" s="1"/>
      <c r="J13" s="4">
        <v>86.24</v>
      </c>
      <c r="K13" s="4">
        <v>86.24</v>
      </c>
      <c r="L13" s="4">
        <v>86.24</v>
      </c>
      <c r="M13" s="1"/>
      <c r="O13" s="4">
        <v>86.24</v>
      </c>
    </row>
    <row r="14" spans="1:15" x14ac:dyDescent="0.25">
      <c r="A14" s="14"/>
      <c r="B14" s="22"/>
      <c r="C14" s="1"/>
      <c r="D14" s="35"/>
      <c r="E14" s="1"/>
      <c r="F14" s="4"/>
      <c r="G14" s="1"/>
      <c r="H14" s="4"/>
      <c r="I14" s="1"/>
      <c r="J14" s="4"/>
      <c r="K14" s="4"/>
      <c r="L14" s="4"/>
      <c r="M14" s="1"/>
      <c r="O14" s="4"/>
    </row>
    <row r="15" spans="1:15" ht="13.8" thickBot="1" x14ac:dyDescent="0.3">
      <c r="A15" s="14"/>
      <c r="B15" s="22"/>
      <c r="C15" s="9" t="s">
        <v>10</v>
      </c>
      <c r="D15" s="40"/>
      <c r="E15" s="1"/>
      <c r="F15" s="3">
        <f>SUM(F9:F14)</f>
        <v>4150.24</v>
      </c>
      <c r="G15" s="1"/>
      <c r="H15" s="4"/>
      <c r="I15" s="1"/>
      <c r="J15" s="3">
        <f>SUM(J9:J14)</f>
        <v>4150.24</v>
      </c>
      <c r="K15" s="1"/>
      <c r="L15" s="1"/>
      <c r="M15" s="1"/>
      <c r="O15" s="3">
        <f>SUM(O9:O14)</f>
        <v>4150.24</v>
      </c>
    </row>
    <row r="16" spans="1:15" ht="13.8" thickTop="1" x14ac:dyDescent="0.25">
      <c r="A16" s="14"/>
      <c r="B16" s="22"/>
      <c r="C16" s="9"/>
      <c r="D16" s="40"/>
      <c r="E16" s="1"/>
      <c r="F16" s="4"/>
      <c r="G16" s="1"/>
      <c r="H16" s="4"/>
      <c r="I16" s="1"/>
      <c r="J16" s="4"/>
      <c r="K16" s="1"/>
      <c r="L16" s="1"/>
      <c r="M16" s="1"/>
      <c r="O16" s="4"/>
    </row>
    <row r="17" spans="1:15" x14ac:dyDescent="0.25">
      <c r="A17" s="14">
        <v>42744</v>
      </c>
      <c r="B17" s="22">
        <v>1</v>
      </c>
      <c r="C17" s="1" t="s">
        <v>83</v>
      </c>
      <c r="D17" s="35" t="s">
        <v>157</v>
      </c>
      <c r="E17" s="1"/>
      <c r="F17" s="4"/>
      <c r="G17" s="1"/>
      <c r="H17" s="4"/>
      <c r="I17" s="1"/>
      <c r="J17" s="4"/>
      <c r="K17" s="1"/>
      <c r="L17" s="1"/>
      <c r="M17" s="1"/>
      <c r="O17" s="4"/>
    </row>
    <row r="18" spans="1:15" x14ac:dyDescent="0.25">
      <c r="A18" s="14"/>
      <c r="B18" s="22">
        <v>1</v>
      </c>
      <c r="C18" s="1" t="s">
        <v>84</v>
      </c>
      <c r="D18" s="35" t="s">
        <v>157</v>
      </c>
      <c r="E18" s="1"/>
      <c r="F18" s="4"/>
      <c r="G18" s="1"/>
      <c r="H18" s="4"/>
      <c r="I18" s="1"/>
      <c r="J18" s="4"/>
      <c r="K18" s="1"/>
      <c r="L18" s="1"/>
      <c r="M18" s="1"/>
      <c r="O18" s="4"/>
    </row>
    <row r="19" spans="1:15" x14ac:dyDescent="0.25">
      <c r="A19" s="14"/>
      <c r="B19" s="22">
        <v>4</v>
      </c>
      <c r="C19" s="1" t="s">
        <v>89</v>
      </c>
      <c r="D19" s="35" t="s">
        <v>157</v>
      </c>
      <c r="E19" s="1"/>
      <c r="F19" s="4"/>
      <c r="G19" s="1"/>
      <c r="H19" s="4"/>
      <c r="I19" s="1"/>
      <c r="J19" s="4"/>
      <c r="K19" s="1"/>
      <c r="L19" s="1"/>
      <c r="M19" s="1"/>
      <c r="O19" s="4"/>
    </row>
    <row r="20" spans="1:15" x14ac:dyDescent="0.25">
      <c r="A20" s="14"/>
      <c r="B20" s="22">
        <v>2</v>
      </c>
      <c r="C20" s="1" t="s">
        <v>90</v>
      </c>
      <c r="D20" s="35" t="s">
        <v>157</v>
      </c>
      <c r="E20" s="1"/>
      <c r="F20" s="4"/>
      <c r="G20" s="1"/>
      <c r="H20" s="4"/>
      <c r="I20" s="1"/>
      <c r="J20" s="4"/>
      <c r="K20" s="1"/>
      <c r="L20" s="1"/>
      <c r="M20" s="1"/>
      <c r="O20" s="4"/>
    </row>
    <row r="21" spans="1:15" x14ac:dyDescent="0.25">
      <c r="A21" s="14"/>
      <c r="B21" s="22">
        <v>4</v>
      </c>
      <c r="C21" s="1" t="s">
        <v>91</v>
      </c>
      <c r="D21" s="35" t="s">
        <v>157</v>
      </c>
      <c r="E21" s="1"/>
      <c r="F21" s="4"/>
      <c r="G21" s="1"/>
      <c r="H21" s="4"/>
      <c r="I21" s="1"/>
      <c r="J21" s="4"/>
      <c r="K21" s="1"/>
      <c r="L21" s="1"/>
      <c r="M21" s="1"/>
      <c r="O21" s="4"/>
    </row>
    <row r="22" spans="1:15" x14ac:dyDescent="0.25">
      <c r="A22" s="15"/>
      <c r="B22" s="23">
        <v>1</v>
      </c>
      <c r="C22" s="1" t="s">
        <v>92</v>
      </c>
      <c r="D22" s="35" t="s">
        <v>132</v>
      </c>
      <c r="E22" s="1"/>
      <c r="F22" s="1"/>
      <c r="G22" s="1"/>
      <c r="H22" s="4"/>
      <c r="I22" s="1"/>
      <c r="J22" s="1"/>
      <c r="K22" s="1"/>
      <c r="L22" s="1"/>
      <c r="M22" s="1"/>
      <c r="O22" s="1"/>
    </row>
    <row r="23" spans="1:15" x14ac:dyDescent="0.25">
      <c r="A23" s="15"/>
      <c r="B23" s="23">
        <v>1</v>
      </c>
      <c r="C23" s="1" t="s">
        <v>93</v>
      </c>
      <c r="D23" s="35" t="s">
        <v>132</v>
      </c>
      <c r="E23" s="1"/>
      <c r="F23" s="1"/>
      <c r="G23" s="1"/>
      <c r="H23" s="4"/>
      <c r="I23" s="1"/>
      <c r="J23" s="1"/>
      <c r="K23" s="1"/>
      <c r="L23" s="1"/>
      <c r="M23" s="1"/>
      <c r="O23" s="1"/>
    </row>
    <row r="24" spans="1:15" x14ac:dyDescent="0.25">
      <c r="A24" s="15"/>
      <c r="B24" s="23">
        <v>1</v>
      </c>
      <c r="C24" s="1" t="s">
        <v>94</v>
      </c>
      <c r="D24" s="35" t="s">
        <v>132</v>
      </c>
      <c r="E24" s="1"/>
      <c r="F24" s="1"/>
      <c r="G24" s="1"/>
      <c r="H24" s="4"/>
      <c r="I24" s="1"/>
      <c r="J24" s="1"/>
      <c r="K24" s="1"/>
      <c r="L24" s="1"/>
      <c r="M24" s="1"/>
      <c r="O24" s="1"/>
    </row>
    <row r="25" spans="1:15" x14ac:dyDescent="0.25">
      <c r="A25" s="15"/>
      <c r="B25" s="23">
        <v>1</v>
      </c>
      <c r="C25" s="1" t="s">
        <v>95</v>
      </c>
      <c r="D25" s="35" t="s">
        <v>132</v>
      </c>
      <c r="E25" s="1"/>
      <c r="F25" s="1"/>
      <c r="G25" s="1"/>
      <c r="H25" s="4"/>
      <c r="I25" s="1"/>
      <c r="J25" s="1"/>
      <c r="K25" s="1"/>
      <c r="L25" s="1"/>
      <c r="M25" s="1"/>
      <c r="O25" s="1"/>
    </row>
    <row r="26" spans="1:15" x14ac:dyDescent="0.25">
      <c r="A26" s="15"/>
      <c r="B26" s="23">
        <v>1</v>
      </c>
      <c r="C26" s="1" t="s">
        <v>96</v>
      </c>
      <c r="D26" s="35" t="s">
        <v>132</v>
      </c>
      <c r="E26" s="1"/>
      <c r="F26" s="1"/>
      <c r="G26" s="1"/>
      <c r="H26" s="4"/>
      <c r="I26" s="1"/>
      <c r="J26" s="1"/>
      <c r="K26" s="1"/>
      <c r="L26" s="1"/>
      <c r="M26" s="1"/>
      <c r="O26" s="1"/>
    </row>
    <row r="27" spans="1:15" x14ac:dyDescent="0.25">
      <c r="A27" s="15"/>
      <c r="B27" s="23">
        <v>1</v>
      </c>
      <c r="C27" s="1" t="s">
        <v>97</v>
      </c>
      <c r="D27" s="35" t="s">
        <v>133</v>
      </c>
      <c r="E27" s="1"/>
      <c r="F27" s="1"/>
      <c r="G27" s="1"/>
      <c r="H27" s="4"/>
      <c r="I27" s="1"/>
      <c r="J27" s="1"/>
      <c r="K27" s="1"/>
      <c r="L27" s="1"/>
      <c r="M27" s="1"/>
      <c r="O27" s="1"/>
    </row>
    <row r="28" spans="1:15" x14ac:dyDescent="0.25">
      <c r="A28" s="15"/>
      <c r="B28" s="23">
        <v>1</v>
      </c>
      <c r="C28" s="1" t="s">
        <v>98</v>
      </c>
      <c r="D28" s="35" t="s">
        <v>132</v>
      </c>
      <c r="E28" s="1"/>
      <c r="F28" s="1"/>
      <c r="G28" s="1"/>
      <c r="H28" s="4"/>
      <c r="I28" s="1"/>
      <c r="J28" s="1"/>
      <c r="K28" s="1"/>
      <c r="L28" s="1"/>
      <c r="M28" s="1"/>
      <c r="O28" s="1"/>
    </row>
    <row r="29" spans="1:15" x14ac:dyDescent="0.25">
      <c r="A29" s="14"/>
      <c r="B29" s="22">
        <v>1</v>
      </c>
      <c r="C29" s="1" t="s">
        <v>99</v>
      </c>
      <c r="D29" s="35" t="s">
        <v>141</v>
      </c>
      <c r="E29" s="1"/>
      <c r="F29" s="4"/>
      <c r="G29" s="1"/>
      <c r="H29" s="4"/>
      <c r="I29" s="1"/>
      <c r="J29" s="4"/>
      <c r="K29" s="1"/>
      <c r="L29" s="1"/>
      <c r="M29" s="1"/>
      <c r="O29" s="4"/>
    </row>
    <row r="30" spans="1:15" x14ac:dyDescent="0.25">
      <c r="A30" s="14"/>
      <c r="B30" s="22">
        <v>1</v>
      </c>
      <c r="C30" s="18" t="s">
        <v>100</v>
      </c>
      <c r="D30" s="35" t="s">
        <v>132</v>
      </c>
      <c r="E30" s="1"/>
      <c r="F30" s="4"/>
      <c r="G30" s="1"/>
      <c r="H30" s="4"/>
      <c r="I30" s="1"/>
      <c r="J30" s="4"/>
      <c r="K30" s="1"/>
      <c r="L30" s="1"/>
      <c r="M30" s="1"/>
      <c r="O30" s="4"/>
    </row>
    <row r="31" spans="1:15" x14ac:dyDescent="0.25">
      <c r="A31" s="14"/>
      <c r="B31" s="22">
        <v>1</v>
      </c>
      <c r="C31" s="18" t="s">
        <v>101</v>
      </c>
      <c r="D31" s="41" t="s">
        <v>142</v>
      </c>
      <c r="E31" s="1"/>
      <c r="F31" s="4"/>
      <c r="G31" s="1"/>
      <c r="H31" s="4"/>
      <c r="I31" s="1"/>
      <c r="J31" s="4"/>
      <c r="K31" s="1"/>
      <c r="L31" s="1"/>
      <c r="M31" s="1"/>
      <c r="O31" s="4"/>
    </row>
    <row r="32" spans="1:15" x14ac:dyDescent="0.25">
      <c r="A32" s="14"/>
      <c r="B32" s="22">
        <v>2</v>
      </c>
      <c r="C32" s="18" t="s">
        <v>102</v>
      </c>
      <c r="D32" s="41"/>
      <c r="E32" s="1"/>
      <c r="F32" s="4"/>
      <c r="G32" s="1"/>
      <c r="H32" s="4"/>
      <c r="I32" s="1"/>
      <c r="J32" s="4"/>
      <c r="K32" s="1"/>
      <c r="L32" s="1"/>
      <c r="M32" s="1"/>
      <c r="O32" s="4"/>
    </row>
    <row r="33" spans="1:15" x14ac:dyDescent="0.25">
      <c r="A33" s="14"/>
      <c r="B33" s="22"/>
      <c r="C33" s="18" t="s">
        <v>103</v>
      </c>
      <c r="D33" s="35" t="s">
        <v>132</v>
      </c>
      <c r="E33" s="1"/>
      <c r="F33" s="4"/>
      <c r="G33" s="1"/>
      <c r="H33" s="4"/>
      <c r="I33" s="1"/>
      <c r="J33" s="4"/>
      <c r="K33" s="1"/>
      <c r="L33" s="1"/>
      <c r="M33" s="1"/>
      <c r="O33" s="4"/>
    </row>
    <row r="34" spans="1:15" x14ac:dyDescent="0.25">
      <c r="A34" s="14"/>
      <c r="B34" s="22"/>
      <c r="C34" s="18" t="s">
        <v>104</v>
      </c>
      <c r="D34" s="41" t="s">
        <v>142</v>
      </c>
      <c r="E34" s="1"/>
      <c r="F34" s="4"/>
      <c r="G34" s="1"/>
      <c r="H34" s="4"/>
      <c r="I34" s="1"/>
      <c r="J34" s="4"/>
      <c r="K34" s="1"/>
      <c r="L34" s="1"/>
      <c r="M34" s="1"/>
      <c r="O34" s="4"/>
    </row>
    <row r="35" spans="1:15" x14ac:dyDescent="0.25">
      <c r="A35" s="14"/>
      <c r="B35" s="22"/>
      <c r="C35" s="18" t="s">
        <v>105</v>
      </c>
      <c r="D35" s="41" t="s">
        <v>143</v>
      </c>
      <c r="E35" s="1"/>
      <c r="F35" s="4"/>
      <c r="G35" s="1"/>
      <c r="H35" s="4"/>
      <c r="I35" s="1"/>
      <c r="J35" s="4"/>
      <c r="K35" s="1"/>
      <c r="L35" s="1"/>
      <c r="O35" s="4"/>
    </row>
    <row r="36" spans="1:15" x14ac:dyDescent="0.25">
      <c r="A36" s="14"/>
      <c r="B36" s="22"/>
      <c r="C36" s="18" t="s">
        <v>106</v>
      </c>
      <c r="D36" s="41" t="s">
        <v>143</v>
      </c>
      <c r="E36" s="1"/>
      <c r="F36" s="4"/>
      <c r="G36" s="1"/>
      <c r="H36" s="4"/>
      <c r="I36" s="1"/>
      <c r="J36" s="4"/>
      <c r="K36" s="1"/>
      <c r="L36" s="1"/>
      <c r="O36" s="4"/>
    </row>
    <row r="37" spans="1:15" x14ac:dyDescent="0.25">
      <c r="A37" s="14"/>
      <c r="B37" s="22"/>
      <c r="C37" s="18" t="s">
        <v>107</v>
      </c>
      <c r="D37" s="41" t="s">
        <v>143</v>
      </c>
      <c r="E37" s="1"/>
      <c r="F37" s="4"/>
      <c r="G37" s="1"/>
      <c r="H37" s="4"/>
      <c r="I37" s="1"/>
      <c r="J37" s="4"/>
      <c r="K37" s="1"/>
      <c r="L37" s="1"/>
      <c r="O37" s="4"/>
    </row>
    <row r="38" spans="1:15" x14ac:dyDescent="0.25">
      <c r="A38" s="14"/>
      <c r="B38" s="22"/>
      <c r="C38" s="18" t="s">
        <v>108</v>
      </c>
      <c r="D38" s="41" t="s">
        <v>143</v>
      </c>
      <c r="E38" s="1"/>
      <c r="F38" s="4"/>
      <c r="G38" s="1"/>
      <c r="H38" s="4"/>
      <c r="I38" s="1"/>
      <c r="J38" s="4"/>
      <c r="K38" s="1"/>
      <c r="L38" s="1"/>
      <c r="O38" s="4"/>
    </row>
    <row r="39" spans="1:15" x14ac:dyDescent="0.25">
      <c r="A39" s="14"/>
      <c r="B39" s="22"/>
      <c r="C39" s="18" t="s">
        <v>109</v>
      </c>
      <c r="D39" s="41"/>
      <c r="E39" s="1"/>
      <c r="F39" s="4"/>
      <c r="G39" s="1"/>
      <c r="H39" s="4"/>
      <c r="I39" s="1"/>
      <c r="J39" s="4"/>
      <c r="K39" s="1"/>
      <c r="L39" s="1"/>
      <c r="O39" s="4"/>
    </row>
    <row r="40" spans="1:15" ht="13.8" thickBot="1" x14ac:dyDescent="0.3">
      <c r="A40" s="14"/>
      <c r="B40" s="22"/>
      <c r="C40" s="19" t="s">
        <v>82</v>
      </c>
      <c r="D40" s="42"/>
      <c r="E40" s="1" t="s">
        <v>159</v>
      </c>
      <c r="F40" s="186">
        <v>5072.07</v>
      </c>
      <c r="G40" s="1"/>
      <c r="H40" s="4"/>
      <c r="I40" s="1"/>
      <c r="J40" s="3">
        <v>5072.07</v>
      </c>
      <c r="K40" s="1">
        <v>5072.07</v>
      </c>
      <c r="L40" s="1">
        <v>5072.07</v>
      </c>
      <c r="O40" s="3">
        <v>5072.07</v>
      </c>
    </row>
    <row r="41" spans="1:15" ht="13.8" thickTop="1" x14ac:dyDescent="0.25">
      <c r="A41" s="14"/>
      <c r="B41" s="22"/>
      <c r="C41" s="10"/>
      <c r="D41" s="43"/>
      <c r="E41" s="1"/>
      <c r="F41" s="4"/>
      <c r="G41" s="1"/>
      <c r="H41" s="4"/>
      <c r="I41" s="1"/>
      <c r="J41" s="4"/>
      <c r="K41" s="1"/>
      <c r="L41" s="1"/>
      <c r="O41" s="4"/>
    </row>
    <row r="42" spans="1:15" x14ac:dyDescent="0.25">
      <c r="A42" s="14"/>
      <c r="B42" s="22"/>
      <c r="C42" s="10"/>
      <c r="D42" s="43"/>
      <c r="E42" s="1"/>
      <c r="F42" s="4"/>
      <c r="G42" s="1"/>
      <c r="H42" s="4"/>
      <c r="I42" s="1"/>
      <c r="J42" s="4"/>
      <c r="K42" s="1"/>
      <c r="L42" s="4"/>
      <c r="O42" s="4"/>
    </row>
    <row r="43" spans="1:15" x14ac:dyDescent="0.25">
      <c r="A43" s="14">
        <v>42790</v>
      </c>
      <c r="B43" s="22" t="s">
        <v>118</v>
      </c>
      <c r="C43" s="18" t="s">
        <v>119</v>
      </c>
      <c r="D43" s="35" t="s">
        <v>134</v>
      </c>
      <c r="E43" s="1"/>
      <c r="F43" s="185">
        <v>250.08</v>
      </c>
      <c r="G43" s="1"/>
      <c r="H43" s="47" t="s">
        <v>174</v>
      </c>
      <c r="I43" s="1"/>
      <c r="J43" s="4">
        <v>250.08</v>
      </c>
      <c r="K43" s="4">
        <v>250.08</v>
      </c>
      <c r="L43" s="4">
        <v>250.08</v>
      </c>
      <c r="O43" s="4">
        <v>250.08</v>
      </c>
    </row>
    <row r="44" spans="1:15" ht="13.8" thickBot="1" x14ac:dyDescent="0.3">
      <c r="A44" s="14"/>
      <c r="B44" s="22"/>
      <c r="C44" s="9" t="s">
        <v>11</v>
      </c>
      <c r="D44" s="40"/>
      <c r="E44" s="1"/>
      <c r="F44" s="3">
        <f>SUM(F41:F43)</f>
        <v>250.08</v>
      </c>
      <c r="G44" s="1"/>
      <c r="H44" s="4"/>
      <c r="I44" s="1"/>
      <c r="J44" s="3">
        <f>SUM(J41:J43)</f>
        <v>250.08</v>
      </c>
      <c r="K44" s="1"/>
      <c r="L44" s="1"/>
      <c r="O44" s="3">
        <f>SUM(O41:O43)</f>
        <v>250.08</v>
      </c>
    </row>
    <row r="45" spans="1:15" ht="13.8" thickTop="1" x14ac:dyDescent="0.25">
      <c r="A45" s="14"/>
      <c r="B45" s="22"/>
      <c r="C45" s="9"/>
      <c r="D45" s="40"/>
      <c r="E45" s="1"/>
      <c r="F45" s="4"/>
      <c r="G45" s="1"/>
      <c r="H45" s="4"/>
      <c r="I45" s="1"/>
      <c r="J45" s="4"/>
      <c r="K45" s="1"/>
      <c r="L45" s="4"/>
      <c r="O45" s="4"/>
    </row>
    <row r="46" spans="1:15" x14ac:dyDescent="0.25">
      <c r="A46" s="14"/>
      <c r="B46" s="22" t="s">
        <v>117</v>
      </c>
      <c r="C46" s="1" t="s">
        <v>12</v>
      </c>
      <c r="D46" s="35" t="s">
        <v>131</v>
      </c>
      <c r="E46" s="1"/>
      <c r="F46" s="185">
        <v>3086</v>
      </c>
      <c r="G46" s="1"/>
      <c r="H46" s="4"/>
      <c r="I46" s="1"/>
      <c r="J46" s="4">
        <v>3086</v>
      </c>
      <c r="K46" s="4">
        <v>3086</v>
      </c>
      <c r="L46" s="4">
        <v>3086</v>
      </c>
      <c r="O46" s="4">
        <v>3086</v>
      </c>
    </row>
    <row r="47" spans="1:15" ht="13.8" thickBot="1" x14ac:dyDescent="0.3">
      <c r="A47" s="14"/>
      <c r="B47" s="22"/>
      <c r="C47" s="9" t="s">
        <v>13</v>
      </c>
      <c r="D47" s="40"/>
      <c r="E47" s="1"/>
      <c r="F47" s="3">
        <f>SUM(F46:F46)</f>
        <v>3086</v>
      </c>
      <c r="G47" s="1"/>
      <c r="H47" s="4"/>
      <c r="I47" s="1"/>
      <c r="J47" s="3">
        <f>SUM(J46:J46)</f>
        <v>3086</v>
      </c>
      <c r="K47" s="1"/>
      <c r="L47" s="1"/>
      <c r="O47" s="3">
        <f>SUM(O46:O46)</f>
        <v>3086</v>
      </c>
    </row>
    <row r="48" spans="1:15" ht="13.8" thickTop="1" x14ac:dyDescent="0.25">
      <c r="A48" s="15"/>
      <c r="B48" s="23"/>
      <c r="C48" s="1"/>
      <c r="D48" s="35"/>
      <c r="E48" s="1"/>
      <c r="F48" s="1"/>
      <c r="G48" s="1"/>
      <c r="H48" s="4"/>
      <c r="I48" s="1"/>
      <c r="J48" s="1"/>
      <c r="K48" s="1"/>
      <c r="L48" s="1"/>
      <c r="O48" s="1"/>
    </row>
    <row r="49" spans="1:15" x14ac:dyDescent="0.25">
      <c r="A49" s="16"/>
      <c r="B49" s="24"/>
      <c r="C49" s="1" t="s">
        <v>81</v>
      </c>
      <c r="D49" s="35" t="s">
        <v>137</v>
      </c>
      <c r="E49" s="35" t="s">
        <v>139</v>
      </c>
      <c r="F49" s="185">
        <v>641.59</v>
      </c>
      <c r="G49" s="1"/>
      <c r="H49" s="4"/>
      <c r="I49" s="1"/>
      <c r="J49" s="4">
        <v>641.59</v>
      </c>
      <c r="K49" s="4">
        <v>641.59</v>
      </c>
      <c r="L49" s="4">
        <v>641.59</v>
      </c>
      <c r="O49" s="4">
        <v>641.59</v>
      </c>
    </row>
    <row r="50" spans="1:15" x14ac:dyDescent="0.25">
      <c r="A50" s="16"/>
      <c r="B50" s="24">
        <v>2</v>
      </c>
      <c r="C50" s="1" t="s">
        <v>113</v>
      </c>
      <c r="D50" s="35" t="s">
        <v>135</v>
      </c>
      <c r="E50" s="1"/>
      <c r="F50" s="185">
        <v>132</v>
      </c>
      <c r="G50" s="1"/>
      <c r="H50" s="4"/>
      <c r="I50" s="1"/>
      <c r="J50" s="4">
        <v>132</v>
      </c>
      <c r="K50" s="4">
        <v>132</v>
      </c>
      <c r="L50" s="4">
        <v>132</v>
      </c>
      <c r="O50" s="4">
        <v>132</v>
      </c>
    </row>
    <row r="51" spans="1:15" x14ac:dyDescent="0.25">
      <c r="A51" s="16"/>
      <c r="B51" s="24">
        <v>3</v>
      </c>
      <c r="C51" s="1" t="s">
        <v>114</v>
      </c>
      <c r="D51" s="35" t="s">
        <v>136</v>
      </c>
      <c r="E51" s="1"/>
      <c r="F51" s="185">
        <v>112</v>
      </c>
      <c r="G51" s="1"/>
      <c r="H51" s="4"/>
      <c r="I51" s="1"/>
      <c r="J51" s="4">
        <v>112</v>
      </c>
      <c r="K51" s="4">
        <v>112</v>
      </c>
      <c r="L51" s="4">
        <v>112</v>
      </c>
      <c r="O51" s="4">
        <v>112</v>
      </c>
    </row>
    <row r="52" spans="1:15" x14ac:dyDescent="0.25">
      <c r="A52" s="16"/>
      <c r="B52" s="24"/>
      <c r="C52" s="1" t="s">
        <v>182</v>
      </c>
      <c r="D52" s="35" t="s">
        <v>183</v>
      </c>
      <c r="E52" s="1"/>
      <c r="F52" s="185">
        <v>1800</v>
      </c>
      <c r="G52" s="1"/>
      <c r="H52" s="4"/>
      <c r="I52" s="1"/>
      <c r="J52" s="4">
        <v>1800</v>
      </c>
      <c r="K52" s="1">
        <v>1800</v>
      </c>
      <c r="L52" s="4"/>
      <c r="O52" s="4">
        <v>1800</v>
      </c>
    </row>
    <row r="53" spans="1:15" x14ac:dyDescent="0.25">
      <c r="A53" s="16"/>
      <c r="B53" s="24"/>
      <c r="C53" s="1" t="s">
        <v>176</v>
      </c>
      <c r="D53" s="1" t="s">
        <v>134</v>
      </c>
      <c r="E53" s="1" t="s">
        <v>178</v>
      </c>
      <c r="F53" s="185">
        <v>300</v>
      </c>
      <c r="G53" s="1"/>
      <c r="H53" s="4"/>
      <c r="I53" s="1"/>
      <c r="J53" s="4">
        <v>300</v>
      </c>
      <c r="K53" s="1">
        <v>300</v>
      </c>
      <c r="L53" s="4"/>
      <c r="O53" s="4">
        <v>300</v>
      </c>
    </row>
    <row r="54" spans="1:15" x14ac:dyDescent="0.25">
      <c r="A54" s="16"/>
      <c r="B54" s="24"/>
      <c r="C54" s="1" t="s">
        <v>42</v>
      </c>
      <c r="D54" s="1" t="s">
        <v>196</v>
      </c>
      <c r="E54" s="1"/>
      <c r="F54" s="185">
        <v>1452</v>
      </c>
      <c r="G54" s="1"/>
      <c r="H54" s="4"/>
      <c r="I54" s="1"/>
      <c r="J54" s="4">
        <v>1452</v>
      </c>
      <c r="K54" s="1">
        <v>1452</v>
      </c>
      <c r="L54" s="4"/>
      <c r="O54" s="4">
        <v>300</v>
      </c>
    </row>
    <row r="55" spans="1:15" ht="13.8" thickBot="1" x14ac:dyDescent="0.3">
      <c r="A55" s="14"/>
      <c r="B55" s="22"/>
      <c r="C55" s="9" t="s">
        <v>14</v>
      </c>
      <c r="D55" s="40"/>
      <c r="E55" s="1"/>
      <c r="F55" s="3">
        <f>SUM(F49:F54)</f>
        <v>4437.59</v>
      </c>
      <c r="G55" s="1"/>
      <c r="H55" s="4"/>
      <c r="I55" s="1"/>
      <c r="J55" s="3">
        <f>SUM(J49:J54)</f>
        <v>4437.59</v>
      </c>
      <c r="K55" s="1"/>
      <c r="L55" s="1"/>
      <c r="O55" s="3">
        <f>SUM(O49:O54)</f>
        <v>3285.59</v>
      </c>
    </row>
    <row r="56" spans="1:15" ht="13.8" thickTop="1" x14ac:dyDescent="0.25">
      <c r="A56" s="14"/>
      <c r="B56" s="22"/>
      <c r="C56" s="9"/>
      <c r="D56" s="9"/>
      <c r="E56" s="1"/>
      <c r="F56" s="4"/>
      <c r="G56" s="1"/>
      <c r="H56" s="4"/>
      <c r="I56" s="1"/>
      <c r="J56" s="4"/>
      <c r="K56" s="1"/>
      <c r="L56" s="4"/>
      <c r="O56" s="4"/>
    </row>
    <row r="57" spans="1:15" x14ac:dyDescent="0.25">
      <c r="A57" s="14"/>
      <c r="B57" s="22"/>
      <c r="C57" s="9"/>
      <c r="D57" s="9"/>
      <c r="E57" s="1"/>
      <c r="F57" s="4"/>
      <c r="G57" s="1"/>
      <c r="H57" s="4"/>
      <c r="I57" s="1"/>
      <c r="J57" s="4"/>
      <c r="K57" s="1"/>
      <c r="L57" s="4"/>
      <c r="O57" s="4"/>
    </row>
    <row r="58" spans="1:15" ht="13.8" thickBot="1" x14ac:dyDescent="0.3">
      <c r="A58" s="14"/>
      <c r="B58" s="22"/>
      <c r="C58" s="5" t="s">
        <v>74</v>
      </c>
      <c r="D58" s="5"/>
      <c r="E58" s="1"/>
      <c r="F58" s="44">
        <f>F7+F15+F44+F47+F55+F40</f>
        <v>23726.65</v>
      </c>
      <c r="G58" s="1"/>
      <c r="H58" s="4">
        <f>'NEW VILLAGE HALL (2)'!N87</f>
        <v>23726.649999999998</v>
      </c>
      <c r="I58" s="1"/>
      <c r="J58" s="44">
        <f>J7+J15+J44+J47+J55+J40</f>
        <v>23726.65</v>
      </c>
      <c r="K58" s="34">
        <f>SUM(K2:K57)</f>
        <v>23726.649999999998</v>
      </c>
      <c r="L58" s="34">
        <f>SUM(L2:L57)</f>
        <v>20174.649999999998</v>
      </c>
      <c r="O58" s="44">
        <f>O7+O15+O44+O47+O55+O40</f>
        <v>22574.65</v>
      </c>
    </row>
    <row r="59" spans="1:15" ht="13.8" thickTop="1" x14ac:dyDescent="0.25">
      <c r="A59" s="14"/>
      <c r="B59" s="22"/>
      <c r="C59" s="9"/>
      <c r="D59" s="9"/>
      <c r="E59" s="1"/>
      <c r="F59" s="4"/>
      <c r="G59" s="1"/>
      <c r="H59" s="4">
        <f>H58-F58</f>
        <v>0</v>
      </c>
      <c r="I59" s="1"/>
      <c r="J59" s="4"/>
      <c r="K59" s="1"/>
      <c r="L59" s="4"/>
      <c r="O59" s="4"/>
    </row>
    <row r="60" spans="1:15" x14ac:dyDescent="0.25">
      <c r="A60" s="14"/>
      <c r="B60" s="22"/>
      <c r="C60" s="1"/>
      <c r="D60" s="1"/>
      <c r="E60" s="1"/>
      <c r="F60" s="4"/>
      <c r="G60" s="1"/>
      <c r="H60" s="4"/>
      <c r="I60" s="1"/>
      <c r="J60" s="4"/>
      <c r="K60" s="1"/>
      <c r="L60" s="1"/>
      <c r="O60" s="4"/>
    </row>
    <row r="61" spans="1:15" x14ac:dyDescent="0.25">
      <c r="A61" s="14"/>
      <c r="B61" s="22"/>
      <c r="C61" s="228" t="s">
        <v>177</v>
      </c>
      <c r="D61" s="229"/>
      <c r="E61" s="230"/>
      <c r="F61" s="4"/>
      <c r="G61" s="1"/>
      <c r="H61" s="4"/>
      <c r="I61" s="1"/>
      <c r="J61" s="4"/>
      <c r="K61" s="1"/>
      <c r="L61" s="1"/>
      <c r="O61" s="4"/>
    </row>
    <row r="62" spans="1:15" x14ac:dyDescent="0.25">
      <c r="C62" s="37" t="s">
        <v>138</v>
      </c>
    </row>
    <row r="63" spans="1:15" x14ac:dyDescent="0.25">
      <c r="B63" s="25">
        <v>1</v>
      </c>
      <c r="C63" s="36" t="s">
        <v>126</v>
      </c>
      <c r="D63" s="1" t="s">
        <v>134</v>
      </c>
      <c r="E63" s="38" t="s">
        <v>140</v>
      </c>
      <c r="F63" t="s">
        <v>124</v>
      </c>
      <c r="H63" s="50" t="s">
        <v>175</v>
      </c>
      <c r="I63" s="48"/>
      <c r="J63" t="s">
        <v>124</v>
      </c>
      <c r="K63" s="48"/>
      <c r="L63" s="48"/>
      <c r="M63" s="48"/>
      <c r="O63" t="s">
        <v>124</v>
      </c>
    </row>
  </sheetData>
  <mergeCells count="1">
    <mergeCell ref="C61:E61"/>
  </mergeCells>
  <phoneticPr fontId="2" type="noConversion"/>
  <printOptions gridLines="1"/>
  <pageMargins left="0.75000000000000011" right="0.75000000000000011" top="1" bottom="1" header="0.5" footer="0.5"/>
  <pageSetup paperSize="9" scale="68" orientation="portrait" horizontalDpi="4294967292" verticalDpi="4294967292"/>
  <headerFooter alignWithMargins="0">
    <oddHeader>&amp;C&amp;K000000VILLAGE HALL
ASSET REGISTER</oddHeader>
    <oddFooter>&amp;L&amp;K000000&amp;D</oddFooter>
  </headerFooter>
  <rowBreaks count="3" manualBreakCount="3">
    <brk id="16" max="16383" man="1"/>
    <brk id="41" max="16383" man="1"/>
    <brk id="47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FRONT SHEET Mar 2026 </vt:lpstr>
      <vt:lpstr>NEW VILLAGE HALL (2)</vt:lpstr>
      <vt:lpstr>VILLAGE GREEN (3)</vt:lpstr>
      <vt:lpstr>PLAYING FIELDS (4)</vt:lpstr>
      <vt:lpstr>COMMUNITY ASSETS (5)</vt:lpstr>
      <vt:lpstr>EQUIPMENT (6)</vt:lpstr>
      <vt:lpstr>OLD SHEET ASSET REGISTER</vt:lpstr>
      <vt:lpstr>OLD SHEET NEW VILLAGE HALL</vt:lpstr>
      <vt:lpstr>'COMMUNITY ASSETS (5)'!Print_Area</vt:lpstr>
      <vt:lpstr>'EQUIPMENT (6)'!Print_Area</vt:lpstr>
      <vt:lpstr>'FRONT SHEET Mar 2026 '!Print_Area</vt:lpstr>
      <vt:lpstr>'NEW VILLAGE HALL (2)'!Print_Area</vt:lpstr>
      <vt:lpstr>'OLD SHEET ASSET REGISTER'!Print_Area</vt:lpstr>
      <vt:lpstr>'OLD SHEET NEW VILLAGE HALL'!Print_Area</vt:lpstr>
      <vt:lpstr>'PLAYING FIELDS (4)'!Print_Area</vt:lpstr>
      <vt:lpstr>'VILLAGE GREEN (3)'!Print_Area</vt:lpstr>
      <vt:lpstr>'COMMUNITY ASSETS (5)'!Print_Titles</vt:lpstr>
      <vt:lpstr>'EQUIPMENT (6)'!Print_Titles</vt:lpstr>
      <vt:lpstr>'NEW VILLAGE HALL (2)'!Print_Titles</vt:lpstr>
      <vt:lpstr>'OLD SHEET NEW VILLAGE HALL'!Print_Titles</vt:lpstr>
      <vt:lpstr>'PLAYING FIELDS (4)'!Print_Titles</vt:lpstr>
      <vt:lpstr>'VILLAGE GREEN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Department</dc:creator>
  <cp:lastModifiedBy>Financial Officer</cp:lastModifiedBy>
  <cp:lastPrinted>2025-05-23T08:30:35Z</cp:lastPrinted>
  <dcterms:created xsi:type="dcterms:W3CDTF">1998-10-17T21:59:21Z</dcterms:created>
  <dcterms:modified xsi:type="dcterms:W3CDTF">2026-05-11T08:48:54Z</dcterms:modified>
</cp:coreProperties>
</file>