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QTPC\Documents\23\Finance\Year end\"/>
    </mc:Choice>
  </mc:AlternateContent>
  <xr:revisionPtr revIDLastSave="0" documentId="13_ncr:1_{C0B88EA1-8980-455F-8BB2-F32B59D7AF3E}" xr6:coauthVersionLast="47" xr6:coauthVersionMax="47" xr10:uidLastSave="{00000000-0000-0000-0000-000000000000}"/>
  <bookViews>
    <workbookView xWindow="-108" yWindow="-108" windowWidth="23256" windowHeight="12576" firstSheet="1" activeTab="5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Sheet1" sheetId="15" r:id="rId7"/>
    <sheet name="Reserves" sheetId="14" r:id="rId8"/>
    <sheet name="Box 9 Fixed assets" sheetId="11" r:id="rId9"/>
    <sheet name="Box 10 Borrowings" sheetId="12" r:id="rId10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7" l="1"/>
  <c r="D17" i="7"/>
  <c r="C13" i="13" l="1"/>
  <c r="D13" i="13"/>
  <c r="J13" i="13" s="1"/>
  <c r="F20" i="14" l="1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17" i="13" l="1"/>
  <c r="J16" i="13"/>
  <c r="J12" i="13"/>
  <c r="J9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27" i="12"/>
  <c r="B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7" i="10"/>
  <c r="B27" i="10"/>
  <c r="D26" i="10"/>
  <c r="D25" i="10"/>
  <c r="D24" i="10"/>
  <c r="D23" i="10"/>
  <c r="D22" i="10"/>
  <c r="D21" i="10"/>
  <c r="D18" i="10"/>
  <c r="D17" i="10"/>
  <c r="D16" i="10"/>
  <c r="D15" i="10"/>
  <c r="D14" i="10"/>
  <c r="D13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7" i="8"/>
  <c r="B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C27" i="7"/>
  <c r="B27" i="7"/>
  <c r="D13" i="7"/>
  <c r="D26" i="7"/>
  <c r="D25" i="7"/>
  <c r="D24" i="7"/>
  <c r="D23" i="7"/>
  <c r="D22" i="7"/>
  <c r="D21" i="7"/>
  <c r="D20" i="7"/>
  <c r="D19" i="7"/>
  <c r="D16" i="7"/>
  <c r="D15" i="7"/>
  <c r="D14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7" i="10"/>
  <c r="D27" i="7"/>
  <c r="E7" i="8"/>
  <c r="F7" i="8" s="1"/>
  <c r="E6" i="12"/>
  <c r="E7" i="12"/>
  <c r="E7" i="11"/>
  <c r="F7" i="11" s="1"/>
  <c r="E7" i="9"/>
  <c r="F7" i="9" s="1"/>
  <c r="E7" i="7"/>
  <c r="F7" i="7" s="1"/>
  <c r="C4" i="14"/>
  <c r="E6" i="14" s="1"/>
  <c r="E7" i="1"/>
  <c r="F7" i="1" s="1"/>
  <c r="E6" i="8"/>
  <c r="E6" i="7"/>
  <c r="E6" i="9"/>
  <c r="E6" i="10"/>
  <c r="E6" i="11"/>
  <c r="E6" i="1"/>
  <c r="D27" i="12"/>
  <c r="D28" i="11"/>
  <c r="D27" i="8"/>
  <c r="D26" i="1"/>
</calcChain>
</file>

<file path=xl/sharedStrings.xml><?xml version="1.0" encoding="utf-8"?>
<sst xmlns="http://schemas.openxmlformats.org/spreadsheetml/2006/main" count="148" uniqueCount="79">
  <si>
    <t>2021/22       £</t>
  </si>
  <si>
    <t>Total</t>
  </si>
  <si>
    <t>Explanation (Ensure each explanation is quantified)</t>
  </si>
  <si>
    <t>2021/22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</si>
  <si>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</si>
  <si>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</si>
  <si>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</si>
  <si>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</si>
  <si>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</si>
  <si>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</si>
  <si>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</si>
  <si>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</si>
  <si>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</si>
  <si>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</si>
  <si>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</si>
  <si>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</si>
  <si>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</si>
  <si>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</si>
  <si>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</si>
  <si>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</si>
  <si>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</si>
  <si>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</si>
  <si>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</si>
  <si>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</si>
  <si>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</si>
  <si>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</si>
  <si>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</si>
  <si>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</si>
  <si>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</si>
  <si>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</si>
  <si>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</si>
  <si>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</si>
  <si>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</si>
  <si>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</si>
  <si>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</si>
  <si>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</si>
  <si>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</si>
  <si>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</si>
  <si>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</si>
  <si>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</si>
  <si>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</si>
  <si>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</si>
  <si>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</si>
  <si>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</si>
  <si>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Accounting statements 2022-23</t>
  </si>
  <si>
    <t>Explanation required</t>
  </si>
  <si>
    <t>Variance £</t>
  </si>
  <si>
    <t>Variance %</t>
  </si>
  <si>
    <t>Reserves</t>
  </si>
  <si>
    <t>Box 7</t>
  </si>
  <si>
    <t>Precept</t>
  </si>
  <si>
    <t>Do reserves exceed 2 x Precept?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</si>
  <si>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</si>
  <si>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</si>
  <si>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</si>
  <si>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</si>
  <si>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</si>
  <si>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</si>
  <si>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</si>
  <si>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</si>
  <si>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</si>
  <si>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</si>
  <si>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</si>
  <si>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</si>
  <si>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Neighbourhood Planning grant received was £234 more than in 2021/22</t>
  </si>
  <si>
    <t>Deposit bank account interest payments increased by £71</t>
  </si>
  <si>
    <t xml:space="preserve">Other donations received for parish amenities were £159 more this year. </t>
  </si>
  <si>
    <t>Other receipts were very similar - £16 lower in 2022/23 than 2021/22</t>
  </si>
  <si>
    <t>Grants for refurbishments of village halls were higher by £1861 in 2021/22</t>
  </si>
  <si>
    <t>Recreation ground costs were higher by £1517 in 2021/22 , mainly due to new fencing.</t>
  </si>
  <si>
    <t>Grounds maintenance costs were lower by £492 in 2022/23 due to the hot, dry weather</t>
  </si>
  <si>
    <t>The council paused donations to local charities in 2022/23, which were £1500 in 2021/22</t>
  </si>
  <si>
    <t>VAT reclaimed was £1603 more in 2022/23 due to higher VAT liable expenditure in 2021/22</t>
  </si>
  <si>
    <t>Fundraising in 2022/23 resulted in £1450 received for the play area.</t>
  </si>
  <si>
    <t>CIL payments received were £374 higher in 2022/23</t>
  </si>
  <si>
    <t>Queen Thorne Parish Council</t>
  </si>
  <si>
    <t>Dorset</t>
  </si>
  <si>
    <t xml:space="preserve">Allotment expenditure was £109 higher in 2021/22 due to renovation of a run down plot. </t>
  </si>
  <si>
    <t>Roads/environment costs higher by £1992 in 2021/22 due to tree planting &amp; fingerpost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</si>
</sst>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0" borderId="14" xfId="0" applyBorder="1" applyAlignment="1">
      <alignment horizontal="left" vertical="top" wrapText="1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6" fillId="0" borderId="0" xfId="0" applyFont="1"/>
    <xf numFmtId="0" fontId="17" fillId="0" borderId="0" xfId="0" applyFont="1"/>
    <xf numFmtId="0" fontId="16" fillId="6" borderId="0" xfId="0" applyFont="1" applyFill="1"/>
    <xf numFmtId="0" fontId="16" fillId="0" borderId="15" xfId="0" applyFont="1" applyBorder="1"/>
    <xf numFmtId="0" fontId="17" fillId="0" borderId="16" xfId="0" applyFont="1" applyBorder="1"/>
    <xf numFmtId="0" fontId="18" fillId="0" borderId="0" xfId="0" applyFont="1"/>
    <xf numFmtId="0" fontId="16" fillId="3" borderId="1" xfId="0" applyFont="1" applyFill="1" applyBorder="1"/>
    <xf numFmtId="0" fontId="16" fillId="0" borderId="0" xfId="0" applyFont="1" applyAlignment="1">
      <alignment horizontal="right"/>
    </xf>
    <xf numFmtId="9" fontId="19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7" fillId="0" borderId="3" xfId="0" applyFont="1" applyBorder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B1" workbookViewId="0">
      <selection activeCell="C19" sqref="C19"/>
    </sheetView>
  </sheetViews>
  <sheetFormatPr defaultRowHeight="14.4" x14ac:dyDescent="0.3"/>
  <cols>
    <col min="1" max="1" width="4.109375" customWidth="1"/>
    <col min="2" max="2" width="28.6640625" style="23" customWidth="1"/>
    <col min="3" max="6" width="16.5546875" customWidth="1"/>
    <col min="7" max="8" width="16.5546875" hidden="1" customWidth="1"/>
    <col min="9" max="9" width="77.109375" style="25" customWidth="1"/>
    <col min="10" max="10" width="23.109375" bestFit="1" customWidth="1"/>
  </cols>
  <sheetData>
    <row r="1" spans="2:10" ht="17.25" customHeight="1" x14ac:dyDescent="0.3">
      <c r="B1" s="27" t="s">
        <v>44</v>
      </c>
    </row>
    <row r="2" spans="2:10" x14ac:dyDescent="0.3">
      <c r="B2" s="23" t="s">
        <v>75</v>
      </c>
      <c r="C2" t="s">
        <v>76</v>
      </c>
    </row>
    <row r="3" spans="2:10" ht="15" customHeight="1" x14ac:dyDescent="0.3">
      <c r="B3" s="75" t="s">
        <v>40</v>
      </c>
      <c r="C3" s="76"/>
      <c r="D3" s="76"/>
      <c r="E3" s="76"/>
      <c r="F3" s="76"/>
      <c r="G3" s="76"/>
      <c r="H3" s="76"/>
      <c r="I3" s="76"/>
    </row>
    <row r="4" spans="2:10" ht="15" customHeight="1" thickBot="1" x14ac:dyDescent="0.35"/>
    <row r="5" spans="2:10" ht="15" customHeight="1" x14ac:dyDescent="0.3">
      <c r="B5" s="28"/>
      <c r="C5" s="74" t="s">
        <v>17</v>
      </c>
      <c r="D5" s="74"/>
      <c r="E5" s="48"/>
      <c r="F5" s="48"/>
      <c r="G5" s="48"/>
      <c r="H5" s="48"/>
      <c r="I5" s="38" t="s">
        <v>18</v>
      </c>
      <c r="J5" s="43" t="s">
        <v>45</v>
      </c>
    </row>
    <row r="6" spans="2:10" ht="28.8" x14ac:dyDescent="0.3">
      <c r="B6" s="29"/>
      <c r="C6" s="30">
        <v>44651</v>
      </c>
      <c r="D6" s="30">
        <v>45016</v>
      </c>
      <c r="E6" s="49" t="s">
        <v>46</v>
      </c>
      <c r="F6" s="49" t="s">
        <v>47</v>
      </c>
      <c r="G6" s="49"/>
      <c r="H6" s="49"/>
      <c r="I6" s="39" t="s">
        <v>39</v>
      </c>
      <c r="J6" s="44"/>
    </row>
    <row r="7" spans="2:10" s="22" customFormat="1" ht="28.8" x14ac:dyDescent="0.3">
      <c r="B7" s="31" t="s">
        <v>19</v>
      </c>
      <c r="C7" s="70">
        <v>24347</v>
      </c>
      <c r="D7" s="70">
        <v>19018</v>
      </c>
      <c r="E7" s="57"/>
      <c r="F7" s="57"/>
      <c r="G7" s="51"/>
      <c r="H7" s="51"/>
      <c r="I7" s="40" t="s">
        <v>38</v>
      </c>
      <c r="J7" s="45"/>
    </row>
    <row r="8" spans="2:10" s="22" customFormat="1" ht="28.8" x14ac:dyDescent="0.3">
      <c r="B8" s="31" t="s">
        <v>20</v>
      </c>
      <c r="C8" s="70">
        <v>25000</v>
      </c>
      <c r="D8" s="70">
        <v>26250</v>
      </c>
      <c r="E8" s="51">
        <f>D8-C8</f>
        <v>1250</v>
      </c>
      <c r="F8" s="50">
        <f>IF(AND(C8=0,D8=0),0,IF(C8=0,1,IF(D8=0,-1,(D8-C8)/C8)))</f>
        <v>0.05</v>
      </c>
      <c r="G8" s="35" t="str">
        <f>IF(E8&gt;100000,"Yes",IF(E8&lt;-100000,"Yes","No"))</f>
        <v>No</v>
      </c>
      <c r="H8" s="35" t="str">
        <f>IF(F8&gt;15%,"Yes",IF(F8&lt;-15%,"Yes","No"))</f>
        <v>No</v>
      </c>
      <c r="I8" s="40" t="s">
        <v>21</v>
      </c>
      <c r="J8" s="47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2" customFormat="1" ht="34.5" customHeight="1" x14ac:dyDescent="0.3">
      <c r="B9" s="31" t="s">
        <v>22</v>
      </c>
      <c r="C9" s="70">
        <v>7147</v>
      </c>
      <c r="D9" s="70">
        <v>11022</v>
      </c>
      <c r="E9" s="51">
        <f t="shared" ref="E9:E12" si="0">D9-C9</f>
        <v>3875</v>
      </c>
      <c r="F9" s="50">
        <f t="shared" ref="F9:F12" si="1">IF(AND(C9=0,D9=0),0,IF(C9=0,1,IF(D9=0,-1,(D9-C9)/C9)))</f>
        <v>0.54218553239121314</v>
      </c>
      <c r="G9" s="35" t="str">
        <f t="shared" ref="G9:G12" si="2">IF(E9&gt;100000,"Yes",IF(E9&lt;-100000,"Yes","No"))</f>
        <v>No</v>
      </c>
      <c r="H9" s="35" t="str">
        <f t="shared" ref="H9:H12" si="3">IF(F9&gt;15%,"Yes",IF(F9&lt;-15%,"Yes","No"))</f>
        <v>Yes</v>
      </c>
      <c r="I9" s="40" t="s">
        <v>23</v>
      </c>
      <c r="J9" s="47" t="str">
        <f t="shared" ref="J9:J12" si="4"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2" t="s">
        <v>24</v>
      </c>
      <c r="C10" s="70">
        <v>4636</v>
      </c>
      <c r="D10" s="70">
        <v>5187</v>
      </c>
      <c r="E10" s="51">
        <f t="shared" si="0"/>
        <v>551</v>
      </c>
      <c r="F10" s="50">
        <f t="shared" si="1"/>
        <v>0.11885245901639344</v>
      </c>
      <c r="G10" s="35" t="str">
        <f t="shared" si="2"/>
        <v>No</v>
      </c>
      <c r="H10" s="35" t="str">
        <f t="shared" si="3"/>
        <v>No</v>
      </c>
      <c r="I10" s="40" t="s">
        <v>25</v>
      </c>
      <c r="J10" s="47" t="str">
        <f t="shared" si="4"/>
        <v>No explanation required</v>
      </c>
    </row>
    <row r="11" spans="2:10" ht="28.8" x14ac:dyDescent="0.3">
      <c r="B11" s="32" t="s">
        <v>26</v>
      </c>
      <c r="C11" s="70">
        <v>0</v>
      </c>
      <c r="D11" s="70">
        <v>0</v>
      </c>
      <c r="E11" s="51">
        <f t="shared" si="0"/>
        <v>0</v>
      </c>
      <c r="F11" s="50">
        <f t="shared" si="1"/>
        <v>0</v>
      </c>
      <c r="G11" s="35" t="str">
        <f t="shared" si="2"/>
        <v>No</v>
      </c>
      <c r="H11" s="35" t="str">
        <f t="shared" si="3"/>
        <v>No</v>
      </c>
      <c r="I11" s="40" t="s">
        <v>27</v>
      </c>
      <c r="J11" s="47" t="str">
        <f t="shared" si="4"/>
        <v>No explanation required</v>
      </c>
    </row>
    <row r="12" spans="2:10" ht="28.8" x14ac:dyDescent="0.3">
      <c r="B12" s="32" t="s">
        <v>28</v>
      </c>
      <c r="C12" s="70">
        <v>32840</v>
      </c>
      <c r="D12" s="70">
        <v>25361</v>
      </c>
      <c r="E12" s="51">
        <f t="shared" si="0"/>
        <v>-7479</v>
      </c>
      <c r="F12" s="50">
        <f t="shared" si="1"/>
        <v>-0.22774056029232642</v>
      </c>
      <c r="G12" s="35" t="str">
        <f t="shared" si="2"/>
        <v>No</v>
      </c>
      <c r="H12" s="35" t="str">
        <f t="shared" si="3"/>
        <v>Yes</v>
      </c>
      <c r="I12" s="40" t="s">
        <v>29</v>
      </c>
      <c r="J12" s="47" t="str">
        <f t="shared" si="4"/>
        <v>Please explain within the relevant tab</v>
      </c>
    </row>
    <row r="13" spans="2:10" ht="15" thickBot="1" x14ac:dyDescent="0.35">
      <c r="B13" s="33" t="s">
        <v>30</v>
      </c>
      <c r="C13" s="71">
        <f>C7+C8+C9-C10-C11-C12</f>
        <v>19018</v>
      </c>
      <c r="D13" s="71">
        <f>D7+D8+D9-D10-D11-D12</f>
        <v>25742</v>
      </c>
      <c r="E13" s="58"/>
      <c r="F13" s="58"/>
      <c r="G13" s="52"/>
      <c r="H13" s="52"/>
      <c r="I13" s="41" t="s">
        <v>31</v>
      </c>
      <c r="J13" s="47" t="str">
        <f>IF(D13&gt;(D8*2),"Please explain in the Reserves tab","No explanation required")</f>
        <v>No explanation required</v>
      </c>
    </row>
    <row r="14" spans="2:10" ht="15" thickBot="1" x14ac:dyDescent="0.35">
      <c r="B14" s="24"/>
      <c r="C14" s="53" t="s">
        <v>63</v>
      </c>
      <c r="D14" s="53" t="s">
        <v>63</v>
      </c>
      <c r="E14" s="53"/>
      <c r="F14" s="53"/>
      <c r="G14" s="53"/>
      <c r="H14" s="53"/>
      <c r="I14" s="26"/>
    </row>
    <row r="15" spans="2:10" ht="28.8" x14ac:dyDescent="0.3">
      <c r="B15" s="34" t="s">
        <v>32</v>
      </c>
      <c r="C15" s="72">
        <v>19018</v>
      </c>
      <c r="D15" s="72">
        <v>25742</v>
      </c>
      <c r="E15" s="56"/>
      <c r="F15" s="59"/>
      <c r="G15" s="54"/>
      <c r="H15" s="54"/>
      <c r="I15" s="42" t="s">
        <v>33</v>
      </c>
      <c r="J15" s="46"/>
    </row>
    <row r="16" spans="2:10" ht="28.8" x14ac:dyDescent="0.3">
      <c r="B16" s="32" t="s">
        <v>34</v>
      </c>
      <c r="C16" s="70">
        <v>12691</v>
      </c>
      <c r="D16" s="70">
        <v>13652</v>
      </c>
      <c r="E16" s="51">
        <f>D16-C16</f>
        <v>961</v>
      </c>
      <c r="F16" s="50">
        <f t="shared" ref="F16:F17" si="5">IF(AND(C16=0,D16=0),0,IF(C16=0,1,IF(D16=0,-1,(D16-C16)/C16)))</f>
        <v>7.5722953273973687E-2</v>
      </c>
      <c r="G16" s="35" t="str">
        <f t="shared" ref="G16:G17" si="6">IF(E16&gt;100000,"Yes",IF(E16&lt;-100000,"Yes","No"))</f>
        <v>No</v>
      </c>
      <c r="H16" s="35" t="str">
        <f t="shared" ref="H16:H17" si="7">IF(F16&gt;15%,"Yes",IF(F16&lt;-15%,"Yes","No"))</f>
        <v>No</v>
      </c>
      <c r="I16" s="40" t="s">
        <v>35</v>
      </c>
      <c r="J16" s="47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3" t="s">
        <v>36</v>
      </c>
      <c r="C17" s="73">
        <v>0</v>
      </c>
      <c r="D17" s="73">
        <v>0</v>
      </c>
      <c r="E17" s="52">
        <f>D17-C17</f>
        <v>0</v>
      </c>
      <c r="F17" s="60">
        <f t="shared" si="5"/>
        <v>0</v>
      </c>
      <c r="G17" s="36" t="str">
        <f t="shared" si="6"/>
        <v>No</v>
      </c>
      <c r="H17" s="36" t="str">
        <f t="shared" si="7"/>
        <v>No</v>
      </c>
      <c r="I17" s="41" t="s">
        <v>37</v>
      </c>
      <c r="J17" s="5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3" priority="3" operator="lessThan">
      <formula>-100000</formula>
    </cfRule>
    <cfRule type="cellIs" dxfId="2" priority="4" operator="greaterThan">
      <formula>100000</formula>
    </cfRule>
  </conditionalFormatting>
  <conditionalFormatting sqref="F8:F12 F15:F17">
    <cfRule type="cellIs" dxfId="1" priority="1" operator="lessThan">
      <formula>-0.15</formula>
    </cfRule>
    <cfRule type="cellIs" dxfId="0" priority="2" operator="greaterThan">
      <formula>0.15</formula>
    </cfRule>
  </conditionalFormatting>
  <pageMargins left="0.7" right="0.7" top="0.75" bottom="0.75" header="0.3" footer="0.3"/>
  <pageSetup paperSize="9" scale="66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L30"/>
  <sheetViews>
    <sheetView workbookViewId="0">
      <selection activeCell="D27" sqref="D27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16</v>
      </c>
    </row>
    <row r="3" spans="1:7" x14ac:dyDescent="0.3">
      <c r="B3" s="8"/>
    </row>
    <row r="4" spans="1:7" x14ac:dyDescent="0.3">
      <c r="B4" t="s">
        <v>3</v>
      </c>
      <c r="C4" s="37">
        <f>'Accounting Statement'!C17</f>
        <v>0</v>
      </c>
      <c r="D4" t="s">
        <v>4</v>
      </c>
      <c r="E4" s="37">
        <f>'Accounting Statement'!D17</f>
        <v>0</v>
      </c>
    </row>
    <row r="6" spans="1:7" x14ac:dyDescent="0.3">
      <c r="D6" t="s">
        <v>7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9</v>
      </c>
    </row>
    <row r="10" spans="1:7" ht="15" x14ac:dyDescent="0.35">
      <c r="B10" s="18"/>
    </row>
    <row r="11" spans="1:7" s="3" customFormat="1" ht="27.6" x14ac:dyDescent="0.3">
      <c r="B11" s="4" t="s">
        <v>0</v>
      </c>
      <c r="C11" s="4" t="s">
        <v>6</v>
      </c>
      <c r="D11" s="5" t="s">
        <v>7</v>
      </c>
      <c r="E11" s="79" t="s">
        <v>2</v>
      </c>
      <c r="F11" s="80"/>
    </row>
    <row r="12" spans="1:7" s="17" customFormat="1" x14ac:dyDescent="0.3">
      <c r="A12" s="16"/>
      <c r="B12" s="13"/>
      <c r="C12" s="13"/>
      <c r="D12" s="13">
        <f>C12-B12</f>
        <v>0</v>
      </c>
      <c r="E12" s="83"/>
      <c r="F12" s="84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3">
      <c r="B14" s="12"/>
      <c r="C14" s="12"/>
      <c r="D14" s="13">
        <f t="shared" si="0"/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12" s="11" customFormat="1" x14ac:dyDescent="0.3">
      <c r="B17" s="12"/>
      <c r="C17" s="12"/>
      <c r="D17" s="13">
        <f t="shared" si="0"/>
        <v>0</v>
      </c>
      <c r="E17" s="77"/>
      <c r="F17" s="78"/>
      <c r="L17" s="20"/>
    </row>
    <row r="18" spans="1:12" s="11" customFormat="1" x14ac:dyDescent="0.3">
      <c r="B18" s="12"/>
      <c r="C18" s="12"/>
      <c r="D18" s="13">
        <f t="shared" si="0"/>
        <v>0</v>
      </c>
      <c r="E18" s="77"/>
      <c r="F18" s="78"/>
    </row>
    <row r="19" spans="1:12" s="11" customFormat="1" x14ac:dyDescent="0.3">
      <c r="B19" s="12"/>
      <c r="C19" s="12"/>
      <c r="D19" s="13">
        <f t="shared" si="0"/>
        <v>0</v>
      </c>
      <c r="E19" s="77"/>
      <c r="F19" s="78"/>
    </row>
    <row r="20" spans="1:12" s="11" customFormat="1" x14ac:dyDescent="0.3">
      <c r="B20" s="12"/>
      <c r="C20" s="12"/>
      <c r="D20" s="13">
        <f t="shared" si="0"/>
        <v>0</v>
      </c>
      <c r="E20" s="77"/>
      <c r="F20" s="78"/>
    </row>
    <row r="21" spans="1:12" s="11" customFormat="1" x14ac:dyDescent="0.3">
      <c r="B21" s="12"/>
      <c r="C21" s="12"/>
      <c r="D21" s="13">
        <f t="shared" si="0"/>
        <v>0</v>
      </c>
      <c r="E21" s="77"/>
      <c r="F21" s="78"/>
    </row>
    <row r="22" spans="1:12" s="11" customFormat="1" x14ac:dyDescent="0.3">
      <c r="B22" s="12"/>
      <c r="C22" s="12"/>
      <c r="D22" s="13">
        <f t="shared" si="0"/>
        <v>0</v>
      </c>
      <c r="E22" s="77"/>
      <c r="F22" s="78"/>
    </row>
    <row r="23" spans="1:12" s="11" customFormat="1" x14ac:dyDescent="0.3">
      <c r="B23" s="12"/>
      <c r="C23" s="12"/>
      <c r="D23" s="13">
        <f t="shared" si="0"/>
        <v>0</v>
      </c>
      <c r="E23" s="77"/>
      <c r="F23" s="78"/>
    </row>
    <row r="24" spans="1:12" s="11" customFormat="1" x14ac:dyDescent="0.3">
      <c r="B24" s="12"/>
      <c r="C24" s="12"/>
      <c r="D24" s="13">
        <f t="shared" si="0"/>
        <v>0</v>
      </c>
      <c r="E24" s="77"/>
      <c r="F24" s="78"/>
    </row>
    <row r="25" spans="1:12" s="11" customFormat="1" x14ac:dyDescent="0.3">
      <c r="B25" s="12"/>
      <c r="C25" s="12"/>
      <c r="D25" s="13">
        <f t="shared" si="0"/>
        <v>0</v>
      </c>
      <c r="E25" s="77"/>
      <c r="F25" s="78"/>
    </row>
    <row r="26" spans="1:12" s="11" customFormat="1" x14ac:dyDescent="0.3">
      <c r="B26" s="12"/>
      <c r="C26" s="12"/>
      <c r="D26" s="13">
        <f t="shared" si="0"/>
        <v>0</v>
      </c>
      <c r="E26" s="77"/>
      <c r="F26" s="78"/>
    </row>
    <row r="27" spans="1:12" x14ac:dyDescent="0.3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1"/>
      <c r="F27" s="78"/>
      <c r="G27" s="7"/>
    </row>
    <row r="28" spans="1:12" x14ac:dyDescent="0.3">
      <c r="H28" s="2"/>
    </row>
    <row r="29" spans="1:12" x14ac:dyDescent="0.3">
      <c r="F29" s="7"/>
    </row>
    <row r="30" spans="1:12" x14ac:dyDescent="0.3">
      <c r="A30" s="14" t="s">
        <v>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F4" sqref="F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5</v>
      </c>
    </row>
    <row r="3" spans="2:6" x14ac:dyDescent="0.3">
      <c r="B3" s="8"/>
    </row>
    <row r="4" spans="2:6" x14ac:dyDescent="0.3">
      <c r="B4" t="s">
        <v>3</v>
      </c>
      <c r="C4" s="37">
        <f>'Accounting Statement'!C8</f>
        <v>25000</v>
      </c>
      <c r="D4" t="s">
        <v>4</v>
      </c>
      <c r="E4" s="37">
        <f>'Accounting Statement'!D8</f>
        <v>26250</v>
      </c>
    </row>
    <row r="6" spans="2:6" x14ac:dyDescent="0.3">
      <c r="D6" t="s">
        <v>7</v>
      </c>
      <c r="E6" s="1">
        <f>E4-C4</f>
        <v>1250</v>
      </c>
    </row>
    <row r="7" spans="2:6" x14ac:dyDescent="0.3">
      <c r="D7" t="s">
        <v>41</v>
      </c>
      <c r="E7" s="6">
        <f>IF(AND(C4=0,E4=0),0,IF(C4=0,1,IF(E4=0,-1,(E4-C4)/C4)))</f>
        <v>0.05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9</v>
      </c>
    </row>
    <row r="10" spans="2:6" x14ac:dyDescent="0.3">
      <c r="B10" s="8"/>
    </row>
    <row r="11" spans="2:6" s="3" customFormat="1" ht="27.6" x14ac:dyDescent="0.3">
      <c r="B11" s="4" t="s">
        <v>0</v>
      </c>
      <c r="C11" s="4" t="s">
        <v>6</v>
      </c>
      <c r="D11" s="5" t="s">
        <v>7</v>
      </c>
      <c r="E11" s="79" t="s">
        <v>2</v>
      </c>
      <c r="F11" s="80"/>
    </row>
    <row r="12" spans="2:6" s="11" customFormat="1" x14ac:dyDescent="0.3">
      <c r="B12" s="12"/>
      <c r="C12" s="12"/>
      <c r="D12" s="13">
        <f t="shared" ref="D12:D25" si="0">C12-B12</f>
        <v>0</v>
      </c>
      <c r="E12" s="77"/>
      <c r="F12" s="78"/>
    </row>
    <row r="13" spans="2:6" s="11" customFormat="1" x14ac:dyDescent="0.3">
      <c r="B13" s="12"/>
      <c r="C13" s="12"/>
      <c r="D13" s="13">
        <f t="shared" si="0"/>
        <v>0</v>
      </c>
      <c r="E13" s="77"/>
      <c r="F13" s="78"/>
    </row>
    <row r="14" spans="2:6" s="11" customFormat="1" x14ac:dyDescent="0.3">
      <c r="B14" s="12"/>
      <c r="C14" s="12"/>
      <c r="D14" s="13">
        <f t="shared" si="0"/>
        <v>0</v>
      </c>
      <c r="E14" s="77"/>
      <c r="F14" s="78"/>
    </row>
    <row r="15" spans="2:6" s="11" customFormat="1" x14ac:dyDescent="0.3">
      <c r="B15" s="12"/>
      <c r="C15" s="12"/>
      <c r="D15" s="13">
        <f t="shared" si="0"/>
        <v>0</v>
      </c>
      <c r="E15" s="77"/>
      <c r="F15" s="78"/>
    </row>
    <row r="16" spans="2:6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x14ac:dyDescent="0.3">
      <c r="A26" s="9" t="s">
        <v>1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1"/>
      <c r="F26" s="78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8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0"/>
  <sheetViews>
    <sheetView workbookViewId="0">
      <selection activeCell="E22" sqref="E22:F2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10</v>
      </c>
    </row>
    <row r="3" spans="1:7" x14ac:dyDescent="0.3">
      <c r="B3" s="8"/>
    </row>
    <row r="4" spans="1:7" x14ac:dyDescent="0.3">
      <c r="B4" t="s">
        <v>3</v>
      </c>
      <c r="C4" s="37">
        <f>'Accounting Statement'!C9</f>
        <v>7147</v>
      </c>
      <c r="D4" t="s">
        <v>4</v>
      </c>
      <c r="E4" s="37">
        <f>'Accounting Statement'!D9</f>
        <v>11022</v>
      </c>
    </row>
    <row r="6" spans="1:7" x14ac:dyDescent="0.3">
      <c r="D6" t="s">
        <v>7</v>
      </c>
      <c r="E6" s="1">
        <f>E4-C4</f>
        <v>3875</v>
      </c>
    </row>
    <row r="7" spans="1:7" x14ac:dyDescent="0.3">
      <c r="D7" t="s">
        <v>41</v>
      </c>
      <c r="E7" s="6">
        <f>IF(AND(C4=0,E4=0),0,IF(C4=0,1,IF(E4=0,-1,(E4-C4)/C4)))</f>
        <v>0.54218553239121314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9</v>
      </c>
    </row>
    <row r="10" spans="1:7" x14ac:dyDescent="0.3">
      <c r="B10" s="21" t="s">
        <v>42</v>
      </c>
    </row>
    <row r="11" spans="1:7" x14ac:dyDescent="0.3">
      <c r="B11" s="8"/>
    </row>
    <row r="12" spans="1:7" s="3" customFormat="1" ht="27.6" x14ac:dyDescent="0.3">
      <c r="B12" s="4" t="s">
        <v>0</v>
      </c>
      <c r="C12" s="4" t="s">
        <v>6</v>
      </c>
      <c r="D12" s="5" t="s">
        <v>7</v>
      </c>
      <c r="E12" s="79" t="s">
        <v>2</v>
      </c>
      <c r="F12" s="80"/>
    </row>
    <row r="13" spans="1:7" s="17" customFormat="1" x14ac:dyDescent="0.3">
      <c r="A13" s="16"/>
      <c r="B13" s="13">
        <v>1699</v>
      </c>
      <c r="C13" s="13">
        <v>3302</v>
      </c>
      <c r="D13" s="13">
        <f>C13-B13</f>
        <v>1603</v>
      </c>
      <c r="E13" s="77" t="s">
        <v>72</v>
      </c>
      <c r="F13" s="78"/>
      <c r="G13" s="16"/>
    </row>
    <row r="14" spans="1:7" s="11" customFormat="1" x14ac:dyDescent="0.3">
      <c r="B14" s="12">
        <v>0</v>
      </c>
      <c r="C14" s="12">
        <v>1450</v>
      </c>
      <c r="D14" s="13">
        <f t="shared" ref="D14:D26" si="0">C14-B14</f>
        <v>1450</v>
      </c>
      <c r="E14" s="77" t="s">
        <v>73</v>
      </c>
      <c r="F14" s="82"/>
    </row>
    <row r="15" spans="1:7" s="11" customFormat="1" x14ac:dyDescent="0.3">
      <c r="B15" s="12">
        <v>747</v>
      </c>
      <c r="C15" s="12">
        <v>1121</v>
      </c>
      <c r="D15" s="13">
        <f t="shared" si="0"/>
        <v>374</v>
      </c>
      <c r="E15" s="77" t="s">
        <v>74</v>
      </c>
      <c r="F15" s="78"/>
    </row>
    <row r="16" spans="1:7" s="11" customFormat="1" x14ac:dyDescent="0.3">
      <c r="B16" s="12">
        <v>1876</v>
      </c>
      <c r="C16" s="12">
        <v>2110</v>
      </c>
      <c r="D16" s="13">
        <f t="shared" si="0"/>
        <v>234</v>
      </c>
      <c r="E16" s="77" t="s">
        <v>64</v>
      </c>
      <c r="F16" s="78"/>
    </row>
    <row r="17" spans="1:8" s="11" customFormat="1" x14ac:dyDescent="0.3">
      <c r="B17" s="12">
        <v>341</v>
      </c>
      <c r="C17" s="12">
        <v>500</v>
      </c>
      <c r="D17" s="13">
        <f t="shared" ref="D17:D18" si="1">C17-B17</f>
        <v>159</v>
      </c>
      <c r="E17" s="77" t="s">
        <v>66</v>
      </c>
      <c r="F17" s="78"/>
    </row>
    <row r="18" spans="1:8" s="11" customFormat="1" x14ac:dyDescent="0.3">
      <c r="B18" s="12">
        <v>2</v>
      </c>
      <c r="C18" s="12">
        <v>73</v>
      </c>
      <c r="D18" s="13">
        <f t="shared" si="1"/>
        <v>71</v>
      </c>
      <c r="E18" s="77" t="s">
        <v>65</v>
      </c>
      <c r="F18" s="78"/>
    </row>
    <row r="19" spans="1:8" s="11" customFormat="1" x14ac:dyDescent="0.3">
      <c r="B19" s="12">
        <v>2482</v>
      </c>
      <c r="C19" s="12">
        <v>2466</v>
      </c>
      <c r="D19" s="13">
        <f t="shared" si="0"/>
        <v>-16</v>
      </c>
      <c r="E19" s="77" t="s">
        <v>67</v>
      </c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s="11" customFormat="1" x14ac:dyDescent="0.3">
      <c r="B26" s="12"/>
      <c r="C26" s="12"/>
      <c r="D26" s="13">
        <f t="shared" si="0"/>
        <v>0</v>
      </c>
      <c r="E26" s="77"/>
      <c r="F26" s="78"/>
    </row>
    <row r="27" spans="1:8" x14ac:dyDescent="0.3">
      <c r="A27" s="9" t="s">
        <v>1</v>
      </c>
      <c r="B27" s="10">
        <f>SUM(B13:B26)</f>
        <v>7147</v>
      </c>
      <c r="C27" s="10">
        <f>SUM(C13:C26)</f>
        <v>11022</v>
      </c>
      <c r="D27" s="10">
        <f>SUM(D13:D26)</f>
        <v>3875</v>
      </c>
      <c r="E27" s="81"/>
      <c r="F27" s="78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8</v>
      </c>
    </row>
  </sheetData>
  <mergeCells count="16">
    <mergeCell ref="E23:F23"/>
    <mergeCell ref="E24:F24"/>
    <mergeCell ref="E25:F25"/>
    <mergeCell ref="E26:F26"/>
    <mergeCell ref="E27:F27"/>
    <mergeCell ref="E22:F22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0"/>
  <sheetViews>
    <sheetView workbookViewId="0">
      <selection activeCell="B3" sqref="B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11</v>
      </c>
    </row>
    <row r="3" spans="1:7" x14ac:dyDescent="0.3">
      <c r="B3" s="8"/>
    </row>
    <row r="4" spans="1:7" x14ac:dyDescent="0.3">
      <c r="B4" t="s">
        <v>3</v>
      </c>
      <c r="C4" s="37">
        <f>'Accounting Statement'!C10</f>
        <v>4636</v>
      </c>
      <c r="D4" t="s">
        <v>4</v>
      </c>
      <c r="E4" s="37">
        <f>'Accounting Statement'!D10</f>
        <v>5187</v>
      </c>
    </row>
    <row r="6" spans="1:7" x14ac:dyDescent="0.3">
      <c r="D6" t="s">
        <v>7</v>
      </c>
      <c r="E6" s="1">
        <f>E4-C4</f>
        <v>551</v>
      </c>
    </row>
    <row r="7" spans="1:7" x14ac:dyDescent="0.3">
      <c r="D7" t="s">
        <v>41</v>
      </c>
      <c r="E7" s="6">
        <f>IF(AND(C4=0,E4=0),0,IF(C4=0,1,IF(E4=0,-1,(E4-C4)/C4)))</f>
        <v>0.11885245901639344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9</v>
      </c>
    </row>
    <row r="10" spans="1:7" x14ac:dyDescent="0.3">
      <c r="B10" s="8"/>
    </row>
    <row r="11" spans="1:7" s="3" customFormat="1" ht="27.6" x14ac:dyDescent="0.3">
      <c r="B11" s="4" t="s">
        <v>0</v>
      </c>
      <c r="C11" s="4" t="s">
        <v>6</v>
      </c>
      <c r="D11" s="5" t="s">
        <v>7</v>
      </c>
      <c r="E11" s="79" t="s">
        <v>2</v>
      </c>
      <c r="F11" s="80"/>
    </row>
    <row r="12" spans="1:7" s="17" customFormat="1" x14ac:dyDescent="0.3">
      <c r="A12" s="16"/>
      <c r="B12" s="13"/>
      <c r="C12" s="13"/>
      <c r="D12" s="13">
        <f>C12-B12</f>
        <v>0</v>
      </c>
      <c r="E12" s="83"/>
      <c r="F12" s="84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3">
      <c r="B14" s="12"/>
      <c r="C14" s="12"/>
      <c r="D14" s="13">
        <f t="shared" si="0"/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s="11" customFormat="1" x14ac:dyDescent="0.3">
      <c r="B26" s="12"/>
      <c r="C26" s="12"/>
      <c r="D26" s="13">
        <f t="shared" si="0"/>
        <v>0</v>
      </c>
      <c r="E26" s="77"/>
      <c r="F26" s="78"/>
    </row>
    <row r="27" spans="1:8" x14ac:dyDescent="0.3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1"/>
      <c r="F27" s="78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3" sqref="B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12</v>
      </c>
    </row>
    <row r="3" spans="1:7" x14ac:dyDescent="0.3">
      <c r="B3" s="8"/>
    </row>
    <row r="4" spans="1:7" x14ac:dyDescent="0.3">
      <c r="B4" t="s">
        <v>3</v>
      </c>
      <c r="C4" s="37">
        <f>'Accounting Statement'!C11</f>
        <v>0</v>
      </c>
      <c r="D4" t="s">
        <v>4</v>
      </c>
      <c r="E4" s="37">
        <f>'Accounting Statement'!D11</f>
        <v>0</v>
      </c>
    </row>
    <row r="6" spans="1:7" x14ac:dyDescent="0.3">
      <c r="D6" t="s">
        <v>7</v>
      </c>
      <c r="E6" s="1">
        <f>E4-C4</f>
        <v>0</v>
      </c>
    </row>
    <row r="7" spans="1:7" x14ac:dyDescent="0.3">
      <c r="D7" t="s">
        <v>41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9</v>
      </c>
    </row>
    <row r="10" spans="1:7" x14ac:dyDescent="0.3">
      <c r="B10" s="8"/>
    </row>
    <row r="11" spans="1:7" s="3" customFormat="1" ht="27.6" x14ac:dyDescent="0.3">
      <c r="B11" s="4" t="s">
        <v>0</v>
      </c>
      <c r="C11" s="4" t="s">
        <v>6</v>
      </c>
      <c r="D11" s="5" t="s">
        <v>7</v>
      </c>
      <c r="E11" s="79" t="s">
        <v>2</v>
      </c>
      <c r="F11" s="80"/>
    </row>
    <row r="12" spans="1:7" s="17" customFormat="1" x14ac:dyDescent="0.3">
      <c r="A12" s="16"/>
      <c r="B12" s="13"/>
      <c r="C12" s="13"/>
      <c r="D12" s="13">
        <f>C12-B12</f>
        <v>0</v>
      </c>
      <c r="E12" s="83"/>
      <c r="F12" s="84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3">
      <c r="B14" s="12"/>
      <c r="C14" s="12"/>
      <c r="D14" s="13">
        <f t="shared" si="0"/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8" s="11" customFormat="1" x14ac:dyDescent="0.3">
      <c r="B17" s="12"/>
      <c r="C17" s="12"/>
      <c r="D17" s="13">
        <f t="shared" si="0"/>
        <v>0</v>
      </c>
      <c r="E17" s="77"/>
      <c r="F17" s="78"/>
    </row>
    <row r="18" spans="1:8" s="11" customFormat="1" x14ac:dyDescent="0.3">
      <c r="B18" s="12"/>
      <c r="C18" s="12"/>
      <c r="D18" s="13">
        <f t="shared" si="0"/>
        <v>0</v>
      </c>
      <c r="E18" s="77"/>
      <c r="F18" s="78"/>
    </row>
    <row r="19" spans="1:8" s="11" customFormat="1" x14ac:dyDescent="0.3">
      <c r="B19" s="12"/>
      <c r="C19" s="12"/>
      <c r="D19" s="13">
        <f t="shared" si="0"/>
        <v>0</v>
      </c>
      <c r="E19" s="77"/>
      <c r="F19" s="78"/>
    </row>
    <row r="20" spans="1:8" s="11" customFormat="1" x14ac:dyDescent="0.3">
      <c r="B20" s="12"/>
      <c r="C20" s="12"/>
      <c r="D20" s="13">
        <f t="shared" si="0"/>
        <v>0</v>
      </c>
      <c r="E20" s="77"/>
      <c r="F20" s="78"/>
    </row>
    <row r="21" spans="1:8" s="11" customFormat="1" x14ac:dyDescent="0.3">
      <c r="B21" s="12"/>
      <c r="C21" s="12"/>
      <c r="D21" s="13">
        <f t="shared" si="0"/>
        <v>0</v>
      </c>
      <c r="E21" s="77"/>
      <c r="F21" s="78"/>
    </row>
    <row r="22" spans="1:8" s="11" customFormat="1" x14ac:dyDescent="0.3">
      <c r="B22" s="12"/>
      <c r="C22" s="12"/>
      <c r="D22" s="13">
        <f t="shared" si="0"/>
        <v>0</v>
      </c>
      <c r="E22" s="77"/>
      <c r="F22" s="78"/>
    </row>
    <row r="23" spans="1:8" s="11" customFormat="1" x14ac:dyDescent="0.3">
      <c r="B23" s="12"/>
      <c r="C23" s="12"/>
      <c r="D23" s="13">
        <f t="shared" si="0"/>
        <v>0</v>
      </c>
      <c r="E23" s="77"/>
      <c r="F23" s="78"/>
    </row>
    <row r="24" spans="1:8" s="11" customFormat="1" x14ac:dyDescent="0.3">
      <c r="B24" s="12"/>
      <c r="C24" s="12"/>
      <c r="D24" s="13">
        <f t="shared" si="0"/>
        <v>0</v>
      </c>
      <c r="E24" s="77"/>
      <c r="F24" s="78"/>
    </row>
    <row r="25" spans="1:8" s="11" customFormat="1" x14ac:dyDescent="0.3">
      <c r="B25" s="12"/>
      <c r="C25" s="12"/>
      <c r="D25" s="13">
        <f t="shared" si="0"/>
        <v>0</v>
      </c>
      <c r="E25" s="77"/>
      <c r="F25" s="78"/>
    </row>
    <row r="26" spans="1:8" s="11" customFormat="1" x14ac:dyDescent="0.3">
      <c r="B26" s="12"/>
      <c r="C26" s="12"/>
      <c r="D26" s="13">
        <f t="shared" si="0"/>
        <v>0</v>
      </c>
      <c r="E26" s="77"/>
      <c r="F26" s="78"/>
    </row>
    <row r="27" spans="1:8" x14ac:dyDescent="0.3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1"/>
      <c r="F27" s="78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I30"/>
  <sheetViews>
    <sheetView tabSelected="1" workbookViewId="0">
      <selection activeCell="E21" sqref="E21:F2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13</v>
      </c>
    </row>
    <row r="3" spans="1:7" x14ac:dyDescent="0.3">
      <c r="B3" s="8"/>
    </row>
    <row r="4" spans="1:7" x14ac:dyDescent="0.3">
      <c r="B4" t="s">
        <v>3</v>
      </c>
      <c r="C4" s="37">
        <f>'Accounting Statement'!C12</f>
        <v>32840</v>
      </c>
      <c r="D4" t="s">
        <v>4</v>
      </c>
      <c r="E4" s="37">
        <f>'Accounting Statement'!D12</f>
        <v>25361</v>
      </c>
    </row>
    <row r="6" spans="1:7" x14ac:dyDescent="0.3">
      <c r="D6" t="s">
        <v>7</v>
      </c>
      <c r="E6" s="1">
        <f>E4-C4</f>
        <v>-7479</v>
      </c>
    </row>
    <row r="7" spans="1:7" x14ac:dyDescent="0.3">
      <c r="D7" t="s">
        <v>41</v>
      </c>
      <c r="E7" s="6">
        <f>IF(AND(C4=0,E4=0),0,IF(C4=0,1,IF(E4=0,-1,(E4-C4)/C4)))</f>
        <v>-0.22774056029232642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9</v>
      </c>
    </row>
    <row r="10" spans="1:7" ht="15" x14ac:dyDescent="0.35">
      <c r="B10" s="19" t="s">
        <v>43</v>
      </c>
    </row>
    <row r="11" spans="1:7" x14ac:dyDescent="0.3">
      <c r="B11" s="8"/>
    </row>
    <row r="12" spans="1:7" s="3" customFormat="1" ht="27.6" x14ac:dyDescent="0.3">
      <c r="B12" s="4" t="s">
        <v>0</v>
      </c>
      <c r="C12" s="4" t="s">
        <v>6</v>
      </c>
      <c r="D12" s="5" t="s">
        <v>7</v>
      </c>
      <c r="E12" s="79" t="s">
        <v>2</v>
      </c>
      <c r="F12" s="80"/>
    </row>
    <row r="13" spans="1:7" s="17" customFormat="1" x14ac:dyDescent="0.3">
      <c r="A13" s="16"/>
      <c r="B13" s="12">
        <v>1500</v>
      </c>
      <c r="C13" s="12">
        <v>0</v>
      </c>
      <c r="D13" s="13">
        <f>C13-B13</f>
        <v>-1500</v>
      </c>
      <c r="E13" s="77" t="s">
        <v>71</v>
      </c>
      <c r="F13" s="82"/>
      <c r="G13" s="16"/>
    </row>
    <row r="14" spans="1:7" s="11" customFormat="1" x14ac:dyDescent="0.3">
      <c r="B14" s="12">
        <v>2351</v>
      </c>
      <c r="C14" s="12">
        <v>834</v>
      </c>
      <c r="D14" s="13">
        <f t="shared" ref="D14:D26" si="0">C14-B14</f>
        <v>-1517</v>
      </c>
      <c r="E14" s="77" t="s">
        <v>69</v>
      </c>
      <c r="F14" s="78"/>
    </row>
    <row r="15" spans="1:7" s="11" customFormat="1" x14ac:dyDescent="0.3">
      <c r="B15" s="12">
        <v>3866</v>
      </c>
      <c r="C15" s="12">
        <v>2005</v>
      </c>
      <c r="D15" s="13">
        <f t="shared" si="0"/>
        <v>-1861</v>
      </c>
      <c r="E15" s="77" t="s">
        <v>68</v>
      </c>
      <c r="F15" s="78"/>
    </row>
    <row r="16" spans="1:7" s="11" customFormat="1" x14ac:dyDescent="0.3">
      <c r="B16" s="12">
        <v>10163</v>
      </c>
      <c r="C16" s="12">
        <v>8171</v>
      </c>
      <c r="D16" s="13">
        <f t="shared" si="0"/>
        <v>-1992</v>
      </c>
      <c r="E16" s="77" t="s">
        <v>78</v>
      </c>
      <c r="F16" s="78"/>
    </row>
    <row r="17" spans="1:9" s="11" customFormat="1" x14ac:dyDescent="0.3">
      <c r="B17" s="12">
        <v>1937</v>
      </c>
      <c r="C17" s="12">
        <v>1445</v>
      </c>
      <c r="D17" s="13">
        <f t="shared" si="0"/>
        <v>-492</v>
      </c>
      <c r="E17" s="77" t="s">
        <v>70</v>
      </c>
      <c r="F17" s="78"/>
    </row>
    <row r="18" spans="1:9" s="11" customFormat="1" x14ac:dyDescent="0.3">
      <c r="B18" s="12">
        <v>557</v>
      </c>
      <c r="C18" s="12">
        <v>448</v>
      </c>
      <c r="D18" s="13">
        <f t="shared" si="0"/>
        <v>-109</v>
      </c>
      <c r="E18" s="77" t="s">
        <v>77</v>
      </c>
      <c r="F18" s="78"/>
    </row>
    <row r="19" spans="1:9" s="11" customFormat="1" x14ac:dyDescent="0.3">
      <c r="B19" s="12"/>
      <c r="C19" s="12"/>
      <c r="D19" s="13">
        <v>0</v>
      </c>
      <c r="E19" s="77"/>
      <c r="F19" s="78"/>
    </row>
    <row r="20" spans="1:9" s="11" customFormat="1" x14ac:dyDescent="0.3">
      <c r="B20" s="12"/>
      <c r="C20" s="12"/>
      <c r="D20" s="13">
        <v>0</v>
      </c>
      <c r="E20" s="77"/>
      <c r="F20" s="78"/>
      <c r="I20" s="11">
        <v>7</v>
      </c>
    </row>
    <row r="21" spans="1:9" s="11" customFormat="1" x14ac:dyDescent="0.3">
      <c r="B21" s="12"/>
      <c r="C21" s="12"/>
      <c r="D21" s="13">
        <f t="shared" si="0"/>
        <v>0</v>
      </c>
      <c r="E21" s="77"/>
      <c r="F21" s="78"/>
    </row>
    <row r="22" spans="1:9" s="11" customFormat="1" x14ac:dyDescent="0.3">
      <c r="B22" s="12"/>
      <c r="C22" s="12"/>
      <c r="D22" s="13">
        <f t="shared" si="0"/>
        <v>0</v>
      </c>
      <c r="E22" s="77"/>
      <c r="F22" s="78"/>
    </row>
    <row r="23" spans="1:9" s="11" customFormat="1" x14ac:dyDescent="0.3">
      <c r="B23" s="12"/>
      <c r="C23" s="12"/>
      <c r="D23" s="13">
        <f t="shared" si="0"/>
        <v>0</v>
      </c>
      <c r="E23" s="77"/>
      <c r="F23" s="78"/>
    </row>
    <row r="24" spans="1:9" s="11" customFormat="1" x14ac:dyDescent="0.3">
      <c r="B24" s="12"/>
      <c r="C24" s="12"/>
      <c r="D24" s="13">
        <f t="shared" si="0"/>
        <v>0</v>
      </c>
      <c r="E24" s="77"/>
      <c r="F24" s="78"/>
    </row>
    <row r="25" spans="1:9" s="11" customFormat="1" x14ac:dyDescent="0.3">
      <c r="B25" s="12"/>
      <c r="C25" s="12"/>
      <c r="D25" s="13">
        <f t="shared" si="0"/>
        <v>0</v>
      </c>
      <c r="E25" s="77"/>
      <c r="F25" s="78"/>
    </row>
    <row r="26" spans="1:9" s="11" customFormat="1" x14ac:dyDescent="0.3">
      <c r="B26" s="12"/>
      <c r="C26" s="12"/>
      <c r="D26" s="13">
        <f t="shared" si="0"/>
        <v>0</v>
      </c>
      <c r="E26" s="77"/>
      <c r="F26" s="78"/>
    </row>
    <row r="27" spans="1:9" x14ac:dyDescent="0.3">
      <c r="A27" s="9" t="s">
        <v>1</v>
      </c>
      <c r="B27" s="10">
        <f>SUM(B13:B26)</f>
        <v>20374</v>
      </c>
      <c r="C27" s="10">
        <f>SUM(C13:C26)</f>
        <v>12903</v>
      </c>
      <c r="D27" s="10">
        <f>SUM(D13:D26)</f>
        <v>-7471</v>
      </c>
      <c r="E27" s="81"/>
      <c r="F27" s="78"/>
      <c r="G27" s="7"/>
    </row>
    <row r="28" spans="1:9" x14ac:dyDescent="0.3">
      <c r="H28" s="2"/>
    </row>
    <row r="29" spans="1:9" x14ac:dyDescent="0.3">
      <c r="F29" s="7"/>
    </row>
    <row r="30" spans="1:9" x14ac:dyDescent="0.3">
      <c r="A30" s="14" t="s">
        <v>8</v>
      </c>
    </row>
  </sheetData>
  <mergeCells count="16">
    <mergeCell ref="E23:F23"/>
    <mergeCell ref="E24:F24"/>
    <mergeCell ref="E25:F25"/>
    <mergeCell ref="E26:F26"/>
    <mergeCell ref="E27:F27"/>
    <mergeCell ref="E22:F22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A3CC-C9BF-4727-82F4-5C3BE388B2A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defaultColWidth="9.109375" defaultRowHeight="14.4" x14ac:dyDescent="0.3"/>
  <cols>
    <col min="1" max="1" width="6.88671875" style="61" bestFit="1" customWidth="1"/>
    <col min="2" max="2" width="11.33203125" style="61" customWidth="1"/>
    <col min="3" max="3" width="10.6640625" style="61" customWidth="1"/>
    <col min="4" max="4" width="10.44140625" style="61" bestFit="1" customWidth="1"/>
    <col min="5" max="5" width="9.88671875" style="61" customWidth="1"/>
    <col min="6" max="6" width="12.5546875" style="61" customWidth="1"/>
    <col min="7" max="16384" width="9.109375" style="61"/>
  </cols>
  <sheetData>
    <row r="1" spans="2:7" x14ac:dyDescent="0.3">
      <c r="B1" s="66" t="s">
        <v>48</v>
      </c>
    </row>
    <row r="3" spans="2:7" x14ac:dyDescent="0.3">
      <c r="B3" s="62"/>
    </row>
    <row r="4" spans="2:7" x14ac:dyDescent="0.3">
      <c r="B4" s="61" t="s">
        <v>49</v>
      </c>
      <c r="C4" s="67">
        <f>'Accounting Statement'!D13</f>
        <v>25742</v>
      </c>
      <c r="D4" s="61" t="s">
        <v>50</v>
      </c>
      <c r="E4" s="67">
        <f>'Accounting Statement'!D8</f>
        <v>26250</v>
      </c>
    </row>
    <row r="6" spans="2:7" x14ac:dyDescent="0.3">
      <c r="D6" s="68" t="s">
        <v>51</v>
      </c>
      <c r="E6" s="61" t="str">
        <f>IF(C4&gt;(2*E4),"Yes - Please explain below","No")</f>
        <v>No</v>
      </c>
    </row>
    <row r="7" spans="2:7" x14ac:dyDescent="0.3">
      <c r="E7" s="69"/>
    </row>
    <row r="8" spans="2:7" x14ac:dyDescent="0.3">
      <c r="E8" s="62" t="s">
        <v>52</v>
      </c>
      <c r="F8" s="62" t="s">
        <v>52</v>
      </c>
      <c r="G8" s="62" t="s">
        <v>52</v>
      </c>
    </row>
    <row r="9" spans="2:7" x14ac:dyDescent="0.3">
      <c r="B9" s="62" t="s">
        <v>53</v>
      </c>
    </row>
    <row r="10" spans="2:7" x14ac:dyDescent="0.3">
      <c r="C10" s="63" t="s">
        <v>54</v>
      </c>
      <c r="E10" s="63"/>
    </row>
    <row r="11" spans="2:7" x14ac:dyDescent="0.3">
      <c r="C11" s="63" t="s">
        <v>55</v>
      </c>
      <c r="E11" s="63"/>
    </row>
    <row r="12" spans="2:7" x14ac:dyDescent="0.3">
      <c r="C12" s="63" t="s">
        <v>56</v>
      </c>
      <c r="E12" s="63"/>
    </row>
    <row r="13" spans="2:7" x14ac:dyDescent="0.3">
      <c r="C13" s="63" t="s">
        <v>57</v>
      </c>
      <c r="E13" s="63"/>
    </row>
    <row r="14" spans="2:7" x14ac:dyDescent="0.3">
      <c r="C14" s="63" t="s">
        <v>58</v>
      </c>
      <c r="E14" s="63"/>
    </row>
    <row r="15" spans="2:7" x14ac:dyDescent="0.3">
      <c r="C15" s="63" t="s">
        <v>59</v>
      </c>
      <c r="E15" s="63"/>
    </row>
    <row r="16" spans="2:7" x14ac:dyDescent="0.3">
      <c r="C16" s="63" t="s">
        <v>60</v>
      </c>
      <c r="E16" s="63"/>
    </row>
    <row r="17" spans="2:7" x14ac:dyDescent="0.3">
      <c r="F17" s="64">
        <f>SUM(E10:E16)</f>
        <v>0</v>
      </c>
    </row>
    <row r="19" spans="2:7" x14ac:dyDescent="0.3">
      <c r="B19" s="62" t="s">
        <v>61</v>
      </c>
      <c r="E19" s="63"/>
    </row>
    <row r="20" spans="2:7" x14ac:dyDescent="0.3">
      <c r="F20" s="64">
        <f>E19</f>
        <v>0</v>
      </c>
    </row>
    <row r="21" spans="2:7" ht="15" thickBot="1" x14ac:dyDescent="0.35">
      <c r="B21" s="62" t="s">
        <v>62</v>
      </c>
      <c r="G21" s="65">
        <f>F17+F20</f>
        <v>0</v>
      </c>
    </row>
    <row r="22" spans="2:7" ht="15" thickTop="1" x14ac:dyDescent="0.3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31"/>
  <sheetViews>
    <sheetView workbookViewId="0">
      <selection activeCell="B3" sqref="B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14</v>
      </c>
    </row>
    <row r="3" spans="1:7" x14ac:dyDescent="0.3">
      <c r="B3" s="8"/>
    </row>
    <row r="4" spans="1:7" x14ac:dyDescent="0.3">
      <c r="B4" t="s">
        <v>3</v>
      </c>
      <c r="C4" s="37">
        <f>'Accounting Statement'!C16</f>
        <v>12691</v>
      </c>
      <c r="D4" t="s">
        <v>4</v>
      </c>
      <c r="E4" s="37">
        <f>'Accounting Statement'!D16</f>
        <v>13652</v>
      </c>
    </row>
    <row r="6" spans="1:7" x14ac:dyDescent="0.3">
      <c r="D6" t="s">
        <v>7</v>
      </c>
      <c r="E6" s="1">
        <f>E4-C4</f>
        <v>961</v>
      </c>
    </row>
    <row r="7" spans="1:7" x14ac:dyDescent="0.3">
      <c r="D7" t="s">
        <v>41</v>
      </c>
      <c r="E7" s="6">
        <f>IF(AND(C4=0,E4=0),0,IF(C4=0,1,IF(E4=0,-1,(E4-C4)/C4)))</f>
        <v>7.5722953273973687E-2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9</v>
      </c>
    </row>
    <row r="10" spans="1:7" ht="15" x14ac:dyDescent="0.35">
      <c r="B10" s="19" t="s">
        <v>15</v>
      </c>
    </row>
    <row r="11" spans="1:7" ht="15" x14ac:dyDescent="0.35">
      <c r="B11" s="18"/>
    </row>
    <row r="12" spans="1:7" s="3" customFormat="1" ht="27.6" x14ac:dyDescent="0.3">
      <c r="B12" s="4" t="s">
        <v>0</v>
      </c>
      <c r="C12" s="4" t="s">
        <v>6</v>
      </c>
      <c r="D12" s="5" t="s">
        <v>7</v>
      </c>
      <c r="E12" s="79" t="s">
        <v>2</v>
      </c>
      <c r="F12" s="80"/>
    </row>
    <row r="13" spans="1:7" s="17" customFormat="1" x14ac:dyDescent="0.3">
      <c r="A13" s="16"/>
      <c r="B13" s="13"/>
      <c r="C13" s="13"/>
      <c r="D13" s="13">
        <f>C13-B13</f>
        <v>0</v>
      </c>
      <c r="E13" s="83"/>
      <c r="F13" s="84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3">
      <c r="B15" s="12"/>
      <c r="C15" s="12"/>
      <c r="D15" s="13">
        <f t="shared" si="0"/>
        <v>0</v>
      </c>
      <c r="E15" s="77"/>
      <c r="F15" s="78"/>
    </row>
    <row r="16" spans="1:7" s="11" customFormat="1" x14ac:dyDescent="0.3">
      <c r="B16" s="12"/>
      <c r="C16" s="12"/>
      <c r="D16" s="13">
        <f t="shared" si="0"/>
        <v>0</v>
      </c>
      <c r="E16" s="77"/>
      <c r="F16" s="78"/>
    </row>
    <row r="17" spans="1:12" s="11" customFormat="1" x14ac:dyDescent="0.3">
      <c r="B17" s="12"/>
      <c r="C17" s="12"/>
      <c r="D17" s="13">
        <f t="shared" si="0"/>
        <v>0</v>
      </c>
      <c r="E17" s="77"/>
      <c r="F17" s="78"/>
    </row>
    <row r="18" spans="1:12" s="11" customFormat="1" x14ac:dyDescent="0.3">
      <c r="B18" s="12"/>
      <c r="C18" s="12"/>
      <c r="D18" s="13">
        <f t="shared" si="0"/>
        <v>0</v>
      </c>
      <c r="E18" s="77"/>
      <c r="F18" s="78"/>
      <c r="L18" s="20"/>
    </row>
    <row r="19" spans="1:12" s="11" customFormat="1" x14ac:dyDescent="0.3">
      <c r="B19" s="12"/>
      <c r="C19" s="12"/>
      <c r="D19" s="13">
        <f t="shared" si="0"/>
        <v>0</v>
      </c>
      <c r="E19" s="77"/>
      <c r="F19" s="78"/>
    </row>
    <row r="20" spans="1:12" s="11" customFormat="1" x14ac:dyDescent="0.3">
      <c r="B20" s="12"/>
      <c r="C20" s="12"/>
      <c r="D20" s="13">
        <f t="shared" si="0"/>
        <v>0</v>
      </c>
      <c r="E20" s="77"/>
      <c r="F20" s="78"/>
    </row>
    <row r="21" spans="1:12" s="11" customFormat="1" x14ac:dyDescent="0.3">
      <c r="B21" s="12"/>
      <c r="C21" s="12"/>
      <c r="D21" s="13">
        <f t="shared" si="0"/>
        <v>0</v>
      </c>
      <c r="E21" s="77"/>
      <c r="F21" s="78"/>
    </row>
    <row r="22" spans="1:12" s="11" customFormat="1" x14ac:dyDescent="0.3">
      <c r="B22" s="12"/>
      <c r="C22" s="12"/>
      <c r="D22" s="13">
        <f t="shared" si="0"/>
        <v>0</v>
      </c>
      <c r="E22" s="77"/>
      <c r="F22" s="78"/>
    </row>
    <row r="23" spans="1:12" s="11" customFormat="1" x14ac:dyDescent="0.3">
      <c r="B23" s="12"/>
      <c r="C23" s="12"/>
      <c r="D23" s="13">
        <f t="shared" si="0"/>
        <v>0</v>
      </c>
      <c r="E23" s="77"/>
      <c r="F23" s="78"/>
    </row>
    <row r="24" spans="1:12" s="11" customFormat="1" x14ac:dyDescent="0.3">
      <c r="B24" s="12"/>
      <c r="C24" s="12"/>
      <c r="D24" s="13">
        <f t="shared" si="0"/>
        <v>0</v>
      </c>
      <c r="E24" s="77"/>
      <c r="F24" s="78"/>
    </row>
    <row r="25" spans="1:12" s="11" customFormat="1" x14ac:dyDescent="0.3">
      <c r="B25" s="12"/>
      <c r="C25" s="12"/>
      <c r="D25" s="13">
        <f t="shared" si="0"/>
        <v>0</v>
      </c>
      <c r="E25" s="77"/>
      <c r="F25" s="78"/>
    </row>
    <row r="26" spans="1:12" s="11" customFormat="1" x14ac:dyDescent="0.3">
      <c r="B26" s="12"/>
      <c r="C26" s="12"/>
      <c r="D26" s="13">
        <f t="shared" si="0"/>
        <v>0</v>
      </c>
      <c r="E26" s="77"/>
      <c r="F26" s="78"/>
    </row>
    <row r="27" spans="1:12" s="11" customFormat="1" x14ac:dyDescent="0.3">
      <c r="B27" s="12"/>
      <c r="C27" s="12"/>
      <c r="D27" s="13">
        <f t="shared" si="0"/>
        <v>0</v>
      </c>
      <c r="E27" s="77"/>
      <c r="F27" s="78"/>
    </row>
    <row r="28" spans="1:12" x14ac:dyDescent="0.3">
      <c r="A28" s="9" t="s">
        <v>1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1"/>
      <c r="F28" s="78"/>
      <c r="G28" s="7"/>
    </row>
    <row r="29" spans="1:12" x14ac:dyDescent="0.3">
      <c r="H29" s="2"/>
    </row>
    <row r="30" spans="1:12" x14ac:dyDescent="0.3">
      <c r="F30" s="7"/>
    </row>
    <row r="31" spans="1:12" x14ac:dyDescent="0.3">
      <c r="A31" s="14" t="s">
        <v>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Sheet1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QTPC</cp:lastModifiedBy>
  <cp:lastPrinted>2023-03-20T07:35:33Z</cp:lastPrinted>
  <dcterms:created xsi:type="dcterms:W3CDTF">2023-03-10T09:35:56Z</dcterms:created>
  <dcterms:modified xsi:type="dcterms:W3CDTF">2023-06-07T10:43:16Z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