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7ab628d7b8cac0/Documents/Wheathill/AGAR 24-25/"/>
    </mc:Choice>
  </mc:AlternateContent>
  <xr:revisionPtr revIDLastSave="357" documentId="8_{304BE33D-248A-47D0-BF36-7BEDC1FF04F5}" xr6:coauthVersionLast="47" xr6:coauthVersionMax="47" xr10:uidLastSave="{43750FAB-DCBF-4993-ADC5-65D46A6C446E}"/>
  <bookViews>
    <workbookView xWindow="11424" yWindow="0" windowWidth="11712" windowHeight="12336" tabRatio="916" firstSheet="7" activeTab="7" xr2:uid="{00000000-000D-0000-FFFF-FFFF00000000}"/>
  </bookViews>
  <sheets>
    <sheet name="Set up sheet" sheetId="11" r:id="rId1"/>
    <sheet name="Bank Reconciliation" sheetId="1" r:id="rId2"/>
    <sheet name="Bank Account" sheetId="9" r:id="rId3"/>
    <sheet name="Salary" sheetId="16" r:id="rId4"/>
    <sheet name="Budget" sheetId="3" r:id="rId5"/>
    <sheet name="Budget (2)" sheetId="21" r:id="rId6"/>
    <sheet name="Summary" sheetId="8" r:id="rId7"/>
    <sheet name="VAT April 23 - March 24" sheetId="20" r:id="rId8"/>
    <sheet name="Section 137" sheetId="4" r:id="rId9"/>
    <sheet name="FIXED ASSETS" sheetId="17" r:id="rId10"/>
    <sheet name="EMG" sheetId="14" r:id="rId11"/>
    <sheet name="N Fund" sheetId="10" r:id="rId12"/>
    <sheet name="Parish Plan" sheetId="15" r:id="rId13"/>
    <sheet name="Transparency Funding" sheetId="18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Area" localSheetId="2">'Bank Account'!$A$2:$L$48</definedName>
    <definedName name="_xlnm.Print_Area" localSheetId="1">'Bank Reconciliation'!$A$1:$I$33</definedName>
    <definedName name="_xlnm.Print_Area" localSheetId="10">EMG!$A$1:$F$30</definedName>
    <definedName name="_xlnm.Print_Area" localSheetId="9">'FIXED ASSETS'!$A$1:$E$28</definedName>
    <definedName name="_xlnm.Print_Area" localSheetId="11">'N Fund'!$A$1:$F$36</definedName>
    <definedName name="_xlnm.Print_Area" localSheetId="8">'Section 137'!$A$1:$J$16</definedName>
    <definedName name="_xlnm.Print_Area" localSheetId="6">Summary!$A$78:$J$96</definedName>
    <definedName name="_xlnm.Print_Area" localSheetId="7">'VAT April 23 - March 24'!$A$1:$H$26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F35" i="9"/>
  <c r="G23" i="9"/>
  <c r="G30" i="9"/>
  <c r="G31" i="9"/>
  <c r="J31" i="9" s="1"/>
  <c r="G29" i="9"/>
  <c r="J29" i="9" s="1"/>
  <c r="A13" i="9"/>
  <c r="E43" i="9"/>
  <c r="D4" i="9"/>
  <c r="C44" i="21"/>
  <c r="J23" i="9" l="1"/>
  <c r="E46" i="9"/>
  <c r="B13" i="9"/>
  <c r="F20" i="21"/>
  <c r="C57" i="21"/>
  <c r="D57" i="21" s="1"/>
  <c r="E57" i="21" s="1"/>
  <c r="C56" i="21"/>
  <c r="D56" i="21" s="1"/>
  <c r="E56" i="21" s="1"/>
  <c r="B56" i="21"/>
  <c r="C55" i="21"/>
  <c r="D55" i="21" s="1"/>
  <c r="E55" i="21" s="1"/>
  <c r="B55" i="21"/>
  <c r="C54" i="21"/>
  <c r="D54" i="21" s="1"/>
  <c r="E54" i="21" s="1"/>
  <c r="B54" i="21"/>
  <c r="C53" i="21"/>
  <c r="D53" i="21" s="1"/>
  <c r="E53" i="21" s="1"/>
  <c r="B53" i="21"/>
  <c r="C52" i="21"/>
  <c r="D52" i="21" s="1"/>
  <c r="E52" i="21" s="1"/>
  <c r="B52" i="21"/>
  <c r="C51" i="21"/>
  <c r="D51" i="21"/>
  <c r="B51" i="21"/>
  <c r="C50" i="21"/>
  <c r="D50" i="21" s="1"/>
  <c r="B50" i="21"/>
  <c r="C40" i="21"/>
  <c r="B38" i="21"/>
  <c r="E37" i="21"/>
  <c r="B36" i="21"/>
  <c r="E35" i="21"/>
  <c r="B35" i="21"/>
  <c r="E34" i="21"/>
  <c r="B34" i="21"/>
  <c r="E33" i="21"/>
  <c r="B33" i="21"/>
  <c r="E32" i="21"/>
  <c r="E31" i="21"/>
  <c r="B31" i="21"/>
  <c r="E30" i="21"/>
  <c r="E29" i="21"/>
  <c r="B29" i="21"/>
  <c r="E28" i="21"/>
  <c r="E27" i="21"/>
  <c r="B27" i="21"/>
  <c r="B26" i="21"/>
  <c r="E25" i="21"/>
  <c r="B25" i="21"/>
  <c r="E24" i="21"/>
  <c r="B23" i="21"/>
  <c r="E22" i="21"/>
  <c r="B22" i="21"/>
  <c r="E21" i="21"/>
  <c r="E20" i="21"/>
  <c r="B20" i="21"/>
  <c r="C15" i="21"/>
  <c r="E14" i="21"/>
  <c r="B14" i="21"/>
  <c r="E12" i="21"/>
  <c r="B12" i="21"/>
  <c r="B10" i="21"/>
  <c r="E9" i="21"/>
  <c r="B9" i="21"/>
  <c r="E8" i="21"/>
  <c r="B8" i="21"/>
  <c r="E7" i="21"/>
  <c r="B7" i="21"/>
  <c r="D4" i="21"/>
  <c r="B4" i="21"/>
  <c r="G18" i="1"/>
  <c r="G16" i="1"/>
  <c r="G15" i="1"/>
  <c r="G22" i="1" l="1"/>
  <c r="C42" i="21"/>
  <c r="C45" i="21" s="1"/>
  <c r="B40" i="21"/>
  <c r="B15" i="21"/>
  <c r="B42" i="21" s="1"/>
  <c r="B45" i="21" s="1"/>
  <c r="B46" i="21" s="1"/>
  <c r="B58" i="21" s="1"/>
  <c r="E50" i="21"/>
  <c r="D49" i="21"/>
  <c r="C49" i="21"/>
  <c r="C46" i="21"/>
  <c r="C58" i="21" s="1"/>
  <c r="E51" i="21"/>
  <c r="F2" i="16"/>
  <c r="I2" i="16"/>
  <c r="H2" i="16"/>
  <c r="E37" i="9"/>
  <c r="O35" i="9"/>
  <c r="P35" i="9"/>
  <c r="U35" i="9"/>
  <c r="V35" i="9"/>
  <c r="W35" i="9"/>
  <c r="X35" i="9"/>
  <c r="Y35" i="9"/>
  <c r="AA35" i="9"/>
  <c r="AA42" i="9" s="1"/>
  <c r="AF35" i="9"/>
  <c r="H35" i="9"/>
  <c r="I35" i="9"/>
  <c r="K35" i="9"/>
  <c r="G9" i="1"/>
  <c r="D16" i="18"/>
  <c r="N30" i="9"/>
  <c r="N31" i="9"/>
  <c r="D44" i="21" l="1"/>
  <c r="E49" i="21"/>
  <c r="E44" i="21"/>
  <c r="AB35" i="9"/>
  <c r="B17" i="14" l="1"/>
  <c r="R29" i="9"/>
  <c r="R35" i="9" s="1"/>
  <c r="AD35" i="9"/>
  <c r="G27" i="9"/>
  <c r="AC26" i="9"/>
  <c r="Z27" i="9" l="1"/>
  <c r="G35" i="9"/>
  <c r="Z35" i="9"/>
  <c r="C17" i="14"/>
  <c r="AE26" i="9"/>
  <c r="J27" i="9"/>
  <c r="AE27" i="9" l="1"/>
  <c r="J35" i="9"/>
  <c r="L35" i="9" s="1"/>
  <c r="E47" i="9"/>
  <c r="G7" i="1" l="1"/>
  <c r="E4" i="18"/>
  <c r="B2" i="18"/>
  <c r="E23" i="18"/>
  <c r="E12" i="18"/>
  <c r="E4" i="15"/>
  <c r="E26" i="15" s="1"/>
  <c r="E5" i="10"/>
  <c r="A7" i="10"/>
  <c r="D7" i="10"/>
  <c r="E18" i="10" s="1"/>
  <c r="C16" i="14"/>
  <c r="D27" i="14" s="1"/>
  <c r="B16" i="14"/>
  <c r="A16" i="14"/>
  <c r="A6" i="14"/>
  <c r="C7" i="14"/>
  <c r="D12" i="14" s="1"/>
  <c r="A7" i="14"/>
  <c r="D2" i="14"/>
  <c r="E36" i="10" l="1"/>
  <c r="E26" i="18"/>
  <c r="D30" i="14"/>
  <c r="E85" i="17"/>
  <c r="E88" i="17" s="1"/>
  <c r="E84" i="17"/>
  <c r="D84" i="17"/>
  <c r="D81" i="17"/>
  <c r="A79" i="17"/>
  <c r="D79" i="17" s="1"/>
  <c r="I78" i="17"/>
  <c r="I76" i="17"/>
  <c r="A76" i="17"/>
  <c r="G74" i="17"/>
  <c r="I72" i="17"/>
  <c r="I71" i="17"/>
  <c r="I70" i="17"/>
  <c r="I69" i="17"/>
  <c r="I74" i="17" s="1"/>
  <c r="I77" i="17" s="1"/>
  <c r="I79" i="17" s="1"/>
  <c r="E52" i="17"/>
  <c r="E55" i="17" s="1"/>
  <c r="E60" i="17" s="1"/>
  <c r="E66" i="17" s="1"/>
  <c r="E39" i="17"/>
  <c r="D39" i="17"/>
  <c r="I38" i="17"/>
  <c r="A38" i="17"/>
  <c r="E34" i="17"/>
  <c r="C8" i="17" s="1"/>
  <c r="E10" i="17" s="1"/>
  <c r="E25" i="17"/>
  <c r="E24" i="17"/>
  <c r="C23" i="17"/>
  <c r="C22" i="17"/>
  <c r="E20" i="17" s="1"/>
  <c r="E19" i="17"/>
  <c r="E18" i="17"/>
  <c r="E17" i="17"/>
  <c r="E12" i="17"/>
  <c r="C9" i="17"/>
  <c r="E6" i="17"/>
  <c r="E5" i="17"/>
  <c r="E4" i="17"/>
  <c r="E14" i="17" s="1"/>
  <c r="E27" i="17" l="1"/>
  <c r="E90" i="17"/>
  <c r="G88" i="17"/>
  <c r="E44" i="17"/>
  <c r="F44" i="21" l="1"/>
  <c r="E45" i="17"/>
  <c r="B12" i="3" l="1"/>
  <c r="G11" i="8" s="1"/>
  <c r="F93" i="8" l="1"/>
  <c r="F94" i="8"/>
  <c r="F92" i="8"/>
  <c r="F91" i="8"/>
  <c r="F89" i="8"/>
  <c r="F88" i="8"/>
  <c r="F86" i="8"/>
  <c r="F87" i="8"/>
  <c r="D74" i="8"/>
  <c r="D73" i="8"/>
  <c r="G27" i="8"/>
  <c r="G20" i="8"/>
  <c r="G23" i="8"/>
  <c r="G12" i="8"/>
  <c r="T35" i="9"/>
  <c r="D21" i="3"/>
  <c r="D22" i="3"/>
  <c r="D24" i="3"/>
  <c r="D25" i="3"/>
  <c r="D27" i="3"/>
  <c r="D28" i="3"/>
  <c r="D29" i="3"/>
  <c r="D30" i="3"/>
  <c r="D31" i="3"/>
  <c r="D32" i="3"/>
  <c r="D33" i="3"/>
  <c r="D34" i="3"/>
  <c r="D35" i="3"/>
  <c r="D37" i="3"/>
  <c r="D20" i="3"/>
  <c r="G57" i="3"/>
  <c r="G56" i="3"/>
  <c r="G55" i="3"/>
  <c r="G54" i="3"/>
  <c r="G53" i="3"/>
  <c r="G52" i="3"/>
  <c r="G51" i="3"/>
  <c r="G50" i="3"/>
  <c r="G44" i="3"/>
  <c r="D75" i="8" l="1"/>
  <c r="C53" i="3"/>
  <c r="D53" i="3" s="1"/>
  <c r="C50" i="3"/>
  <c r="G49" i="3"/>
  <c r="C55" i="3"/>
  <c r="D55" i="3" s="1"/>
  <c r="C57" i="3"/>
  <c r="D57" i="3" s="1"/>
  <c r="C54" i="3"/>
  <c r="D54" i="3" s="1"/>
  <c r="C51" i="3"/>
  <c r="D51" i="3" s="1"/>
  <c r="C52" i="3"/>
  <c r="D52" i="3" s="1"/>
  <c r="C56" i="3"/>
  <c r="D56" i="3" s="1"/>
  <c r="G40" i="3"/>
  <c r="G15" i="3"/>
  <c r="B53" i="3"/>
  <c r="B51" i="3"/>
  <c r="B56" i="3"/>
  <c r="B55" i="3"/>
  <c r="B54" i="3"/>
  <c r="B52" i="3"/>
  <c r="B50" i="3"/>
  <c r="B35" i="3"/>
  <c r="G33" i="8" s="1"/>
  <c r="B38" i="3"/>
  <c r="G34" i="8" s="1"/>
  <c r="B36" i="3"/>
  <c r="G32" i="8" s="1"/>
  <c r="B34" i="3"/>
  <c r="G31" i="8" s="1"/>
  <c r="B33" i="3"/>
  <c r="G29" i="8" s="1"/>
  <c r="B31" i="3"/>
  <c r="G30" i="8" s="1"/>
  <c r="B29" i="3"/>
  <c r="G28" i="8" s="1"/>
  <c r="B27" i="3"/>
  <c r="G26" i="8" s="1"/>
  <c r="B26" i="3"/>
  <c r="G25" i="8" s="1"/>
  <c r="B25" i="3"/>
  <c r="G24" i="8" s="1"/>
  <c r="B23" i="3"/>
  <c r="G22" i="8" s="1"/>
  <c r="B22" i="3"/>
  <c r="G21" i="8" s="1"/>
  <c r="B14" i="3"/>
  <c r="G13" i="8" s="1"/>
  <c r="B10" i="3"/>
  <c r="B9" i="3"/>
  <c r="B8" i="3"/>
  <c r="B7" i="3"/>
  <c r="B20" i="3"/>
  <c r="G19" i="8" s="1"/>
  <c r="AC35" i="9" l="1"/>
  <c r="D36" i="21" s="1"/>
  <c r="E36" i="21" s="1"/>
  <c r="D50" i="3"/>
  <c r="D49" i="3" s="1"/>
  <c r="C49" i="3"/>
  <c r="G9" i="8"/>
  <c r="G10" i="8"/>
  <c r="G7" i="8"/>
  <c r="G8" i="8"/>
  <c r="J36" i="9"/>
  <c r="G42" i="3"/>
  <c r="G45" i="3" s="1"/>
  <c r="G46" i="3" s="1"/>
  <c r="G58" i="3" s="1"/>
  <c r="B40" i="3"/>
  <c r="AC42" i="9" l="1"/>
  <c r="E32" i="8" s="1"/>
  <c r="AE35" i="9"/>
  <c r="AE42" i="9" s="1"/>
  <c r="C36" i="3"/>
  <c r="D36" i="3" s="1"/>
  <c r="E6" i="4"/>
  <c r="J7" i="4"/>
  <c r="A2" i="16"/>
  <c r="B2" i="16" s="1"/>
  <c r="S35" i="9"/>
  <c r="G9" i="9"/>
  <c r="D62" i="8"/>
  <c r="D61" i="8"/>
  <c r="G5" i="1"/>
  <c r="G11" i="1" s="1"/>
  <c r="Q35" i="9" l="1"/>
  <c r="N35" i="9"/>
  <c r="F13" i="9"/>
  <c r="I13" i="9"/>
  <c r="C10" i="8" s="1"/>
  <c r="E10" i="8" s="1"/>
  <c r="E19" i="8" l="1"/>
  <c r="AG35" i="9"/>
  <c r="AG36" i="9" s="1"/>
  <c r="C10" i="3"/>
  <c r="D10" i="3" s="1"/>
  <c r="D10" i="21"/>
  <c r="E23" i="15"/>
  <c r="E12" i="15"/>
  <c r="E10" i="21" l="1"/>
  <c r="L13" i="9"/>
  <c r="C12" i="8" s="1"/>
  <c r="G14" i="8" l="1"/>
  <c r="E40" i="3" l="1"/>
  <c r="E15" i="3"/>
  <c r="E42" i="3" l="1"/>
  <c r="E45" i="3" s="1"/>
  <c r="E46" i="3" s="1"/>
  <c r="E58" i="3" s="1"/>
  <c r="E33" i="10"/>
  <c r="AB42" i="9" l="1"/>
  <c r="O42" i="9" l="1"/>
  <c r="E20" i="8" s="1"/>
  <c r="D21" i="21" s="1"/>
  <c r="Z42" i="9"/>
  <c r="E14" i="4" l="1"/>
  <c r="X42" i="9"/>
  <c r="E28" i="8" s="1"/>
  <c r="D29" i="21" s="1"/>
  <c r="E29" i="8"/>
  <c r="G13" i="9"/>
  <c r="C7" i="8" s="1"/>
  <c r="E7" i="8" s="1"/>
  <c r="H13" i="9"/>
  <c r="C9" i="8" s="1"/>
  <c r="E9" i="8" s="1"/>
  <c r="J13" i="9"/>
  <c r="C11" i="8" s="1"/>
  <c r="K13" i="9"/>
  <c r="C13" i="8" s="1"/>
  <c r="E13" i="8" s="1"/>
  <c r="D12" i="3" s="1"/>
  <c r="E12" i="8"/>
  <c r="D13" i="21" s="1"/>
  <c r="B17" i="9"/>
  <c r="N42" i="9"/>
  <c r="I20" i="8"/>
  <c r="Q42" i="9"/>
  <c r="E23" i="8"/>
  <c r="E24" i="8"/>
  <c r="D25" i="21" s="1"/>
  <c r="U42" i="9"/>
  <c r="V42" i="9"/>
  <c r="E26" i="8" s="1"/>
  <c r="D27" i="21" s="1"/>
  <c r="W42" i="9"/>
  <c r="E33" i="8"/>
  <c r="D35" i="21" s="1"/>
  <c r="A3" i="8"/>
  <c r="C57" i="8"/>
  <c r="D60" i="8"/>
  <c r="D63" i="8"/>
  <c r="G86" i="8" s="1"/>
  <c r="D69" i="8"/>
  <c r="B4" i="3"/>
  <c r="C4" i="3"/>
  <c r="B15" i="3"/>
  <c r="B42" i="3" s="1"/>
  <c r="B45" i="3" s="1"/>
  <c r="B46" i="3" s="1"/>
  <c r="F15" i="3"/>
  <c r="H15" i="3"/>
  <c r="F40" i="3"/>
  <c r="H40" i="3"/>
  <c r="E31" i="8"/>
  <c r="O36" i="8"/>
  <c r="F8" i="21" l="1"/>
  <c r="L14" i="9"/>
  <c r="C32" i="3"/>
  <c r="D32" i="21"/>
  <c r="C30" i="3"/>
  <c r="D30" i="21"/>
  <c r="C24" i="3"/>
  <c r="D24" i="21"/>
  <c r="W43" i="9"/>
  <c r="E27" i="8"/>
  <c r="D28" i="21" s="1"/>
  <c r="AF42" i="9"/>
  <c r="AE43" i="9" s="1"/>
  <c r="B58" i="3"/>
  <c r="C44" i="3"/>
  <c r="D44" i="3" s="1"/>
  <c r="C8" i="8"/>
  <c r="E8" i="8" s="1"/>
  <c r="D8" i="3" s="1"/>
  <c r="I28" i="8"/>
  <c r="I31" i="8"/>
  <c r="Y42" i="9"/>
  <c r="G94" i="8"/>
  <c r="R42" i="9"/>
  <c r="F42" i="3"/>
  <c r="F45" i="3" s="1"/>
  <c r="F46" i="3" s="1"/>
  <c r="F58" i="3" s="1"/>
  <c r="H42" i="3"/>
  <c r="H58" i="3" s="1"/>
  <c r="E22" i="8"/>
  <c r="D23" i="21" s="1"/>
  <c r="E23" i="21" s="1"/>
  <c r="P42" i="9"/>
  <c r="E21" i="8" s="1"/>
  <c r="D22" i="21" s="1"/>
  <c r="G93" i="8"/>
  <c r="I7" i="8"/>
  <c r="G87" i="8"/>
  <c r="D7" i="3"/>
  <c r="D14" i="3"/>
  <c r="I13" i="8"/>
  <c r="E30" i="8"/>
  <c r="C21" i="3"/>
  <c r="E34" i="8"/>
  <c r="D38" i="21" s="1"/>
  <c r="D9" i="3"/>
  <c r="I9" i="8"/>
  <c r="C25" i="3"/>
  <c r="I24" i="8"/>
  <c r="I12" i="8"/>
  <c r="C13" i="3"/>
  <c r="C35" i="3"/>
  <c r="I33" i="8" s="1"/>
  <c r="E11" i="8"/>
  <c r="AD42" i="9"/>
  <c r="I23" i="8"/>
  <c r="S42" i="9"/>
  <c r="T42" i="9"/>
  <c r="E25" i="8" s="1"/>
  <c r="C26" i="3" l="1"/>
  <c r="D26" i="3" s="1"/>
  <c r="D26" i="21"/>
  <c r="E26" i="21" s="1"/>
  <c r="C11" i="3"/>
  <c r="D11" i="3" s="1"/>
  <c r="D11" i="21"/>
  <c r="C31" i="3"/>
  <c r="D31" i="21"/>
  <c r="E13" i="21"/>
  <c r="E38" i="21"/>
  <c r="F13" i="21"/>
  <c r="I25" i="8"/>
  <c r="N43" i="9"/>
  <c r="G89" i="8"/>
  <c r="C14" i="8"/>
  <c r="I8" i="8"/>
  <c r="E14" i="8"/>
  <c r="D65" i="8" s="1"/>
  <c r="C29" i="3"/>
  <c r="I27" i="8" s="1"/>
  <c r="C28" i="3"/>
  <c r="G36" i="8" s="1"/>
  <c r="I22" i="8"/>
  <c r="C23" i="3"/>
  <c r="D23" i="3" s="1"/>
  <c r="I34" i="8"/>
  <c r="C38" i="3"/>
  <c r="E36" i="8"/>
  <c r="I19" i="8"/>
  <c r="I21" i="8"/>
  <c r="C22" i="3"/>
  <c r="I26" i="8"/>
  <c r="C27" i="3"/>
  <c r="I11" i="8"/>
  <c r="D40" i="21" l="1"/>
  <c r="E40" i="21"/>
  <c r="C15" i="3"/>
  <c r="E11" i="21"/>
  <c r="E15" i="21" s="1"/>
  <c r="E42" i="21" s="1"/>
  <c r="E45" i="21" s="1"/>
  <c r="E46" i="21" s="1"/>
  <c r="E58" i="21" s="1"/>
  <c r="D15" i="21"/>
  <c r="F15" i="21"/>
  <c r="F38" i="21"/>
  <c r="F40" i="21" s="1"/>
  <c r="D13" i="3"/>
  <c r="D15" i="3" s="1"/>
  <c r="D38" i="3"/>
  <c r="D40" i="3" s="1"/>
  <c r="I14" i="8"/>
  <c r="G88" i="8"/>
  <c r="D67" i="8"/>
  <c r="D70" i="8" s="1"/>
  <c r="G91" i="8"/>
  <c r="N36" i="8"/>
  <c r="I36" i="8"/>
  <c r="C40" i="3"/>
  <c r="D42" i="21" l="1"/>
  <c r="D45" i="21" s="1"/>
  <c r="D46" i="21" s="1"/>
  <c r="D58" i="21" s="1"/>
  <c r="F42" i="21"/>
  <c r="F45" i="21" s="1"/>
  <c r="F46" i="21" s="1"/>
  <c r="F58" i="21" s="1"/>
  <c r="D42" i="3"/>
  <c r="D45" i="3" s="1"/>
  <c r="D46" i="3" s="1"/>
  <c r="D58" i="3" s="1"/>
  <c r="G92" i="8"/>
  <c r="C42" i="3"/>
  <c r="C45" i="3" s="1"/>
  <c r="C46" i="3" s="1"/>
  <c r="C58" i="3" s="1"/>
</calcChain>
</file>

<file path=xl/sharedStrings.xml><?xml version="1.0" encoding="utf-8"?>
<sst xmlns="http://schemas.openxmlformats.org/spreadsheetml/2006/main" count="725" uniqueCount="375">
  <si>
    <t>Farlow Parish Council</t>
  </si>
  <si>
    <t>Previous Year</t>
  </si>
  <si>
    <t>2022-23</t>
  </si>
  <si>
    <t xml:space="preserve">Year  </t>
  </si>
  <si>
    <t>2023-24</t>
  </si>
  <si>
    <t>Next Year</t>
  </si>
  <si>
    <t>2024-25</t>
  </si>
  <si>
    <t>Year Start</t>
  </si>
  <si>
    <t>Year End</t>
  </si>
  <si>
    <t>Farlow  Parish Council</t>
  </si>
  <si>
    <t>Bank Reconciliation as at 31st March 2024</t>
  </si>
  <si>
    <t>Opening Cash Book Balance at 1st April 2023</t>
  </si>
  <si>
    <t>Add Receipts during year</t>
  </si>
  <si>
    <t>Less Payments during year</t>
  </si>
  <si>
    <t>Closing Cash Book Balance at 31st March 2024</t>
  </si>
  <si>
    <t xml:space="preserve">Balance per bank statement dated 31st March 2024:- </t>
  </si>
  <si>
    <t>Treasurer's Account:</t>
  </si>
  <si>
    <t>Business Account</t>
  </si>
  <si>
    <t>Less payments not yet recorded on statements:-</t>
  </si>
  <si>
    <t>Plus receipts not yet recorded on statements:-</t>
  </si>
  <si>
    <t>-</t>
  </si>
  <si>
    <t>Net Bank Balance at 31st March 2023</t>
  </si>
  <si>
    <t>Clerk &amp; Responsible Financial Officer</t>
  </si>
  <si>
    <t>Chairman</t>
  </si>
  <si>
    <t>Prepared by F Chadwick, Clerk 01-04-2024</t>
  </si>
  <si>
    <t>Approved at meeting on xx.xx.23</t>
  </si>
  <si>
    <t>Wheathill Parish Council</t>
  </si>
  <si>
    <t>Treasurer's A/C:</t>
  </si>
  <si>
    <t>Opening balance 6 April 23</t>
  </si>
  <si>
    <t>Receipts</t>
  </si>
  <si>
    <t xml:space="preserve"> </t>
  </si>
  <si>
    <t>Pay in</t>
  </si>
  <si>
    <t>Bank</t>
  </si>
  <si>
    <t>EM</t>
  </si>
  <si>
    <t>CIL</t>
  </si>
  <si>
    <t>other</t>
  </si>
  <si>
    <t>sales</t>
  </si>
  <si>
    <t>Reference</t>
  </si>
  <si>
    <t>Statement</t>
  </si>
  <si>
    <t>Interest</t>
  </si>
  <si>
    <t>Precept</t>
  </si>
  <si>
    <t>grant</t>
  </si>
  <si>
    <t>NFund</t>
  </si>
  <si>
    <t>grants</t>
  </si>
  <si>
    <t>&amp; other</t>
  </si>
  <si>
    <t>VAT</t>
  </si>
  <si>
    <t>Date</t>
  </si>
  <si>
    <t>£</t>
  </si>
  <si>
    <t>Description</t>
  </si>
  <si>
    <t>Bank Giro Credit</t>
  </si>
  <si>
    <t>Shropshire Council</t>
  </si>
  <si>
    <t>HMRC VAT</t>
  </si>
  <si>
    <t>totals</t>
  </si>
  <si>
    <t>Ó</t>
  </si>
  <si>
    <t>check with Col B</t>
  </si>
  <si>
    <t>Payments</t>
  </si>
  <si>
    <t>Cheque No.</t>
  </si>
  <si>
    <t>re-</t>
  </si>
  <si>
    <t>non re-</t>
  </si>
  <si>
    <t>Minute</t>
  </si>
  <si>
    <t>Clerk's</t>
  </si>
  <si>
    <t>Admin.</t>
  </si>
  <si>
    <t>Councillors</t>
  </si>
  <si>
    <t>Room</t>
  </si>
  <si>
    <t>Audit</t>
  </si>
  <si>
    <t>SALC</t>
  </si>
  <si>
    <t>Advertising</t>
  </si>
  <si>
    <t>Election</t>
  </si>
  <si>
    <t>Parish</t>
  </si>
  <si>
    <t>CIL/Nfund</t>
  </si>
  <si>
    <t>Env Main/Len</t>
  </si>
  <si>
    <t>Env Main</t>
  </si>
  <si>
    <t>Transparency</t>
  </si>
  <si>
    <t>Village</t>
  </si>
  <si>
    <t>Grants &amp;</t>
  </si>
  <si>
    <r>
      <t>N</t>
    </r>
    <r>
      <rPr>
        <vertAlign val="superscript"/>
        <sz val="10"/>
        <rFont val="Arial"/>
        <family val="2"/>
      </rPr>
      <t>o</t>
    </r>
  </si>
  <si>
    <t>Authorised</t>
  </si>
  <si>
    <t>Sec.137</t>
  </si>
  <si>
    <t>coverable</t>
  </si>
  <si>
    <t>Salary</t>
  </si>
  <si>
    <t>expenses</t>
  </si>
  <si>
    <t>Expenses</t>
  </si>
  <si>
    <t>Insurance</t>
  </si>
  <si>
    <t>Hire</t>
  </si>
  <si>
    <t>Fees</t>
  </si>
  <si>
    <t>&amp; subs.</t>
  </si>
  <si>
    <t>Plan</t>
  </si>
  <si>
    <t>Projects</t>
  </si>
  <si>
    <t>Equip/Contractor</t>
  </si>
  <si>
    <t>Funding</t>
  </si>
  <si>
    <t>Hall</t>
  </si>
  <si>
    <t>Donations</t>
  </si>
  <si>
    <t>recov.</t>
  </si>
  <si>
    <t>non recov.</t>
  </si>
  <si>
    <t>Chris Bargman - website</t>
  </si>
  <si>
    <t>??</t>
  </si>
  <si>
    <t>Bennett Williams Payroll Processing</t>
  </si>
  <si>
    <t>Zurich Insyrance</t>
  </si>
  <si>
    <t>CE Williams - Clerk Fees</t>
  </si>
  <si>
    <t>F Chadwick - Defib pads/battery Wheathill</t>
  </si>
  <si>
    <t>F Chadwick Salary</t>
  </si>
  <si>
    <t>F Chadwick - Defib pads/battery Silvington</t>
  </si>
  <si>
    <t>F Chadwick Amazon Stationary</t>
  </si>
  <si>
    <t>A P Supplies - inv 0123</t>
  </si>
  <si>
    <t>SALC - Handbooks</t>
  </si>
  <si>
    <t>&lt;--check with column B</t>
  </si>
  <si>
    <t>Balance at Bank</t>
  </si>
  <si>
    <t>check with</t>
  </si>
  <si>
    <t>Admin,</t>
  </si>
  <si>
    <t xml:space="preserve">Parish </t>
  </si>
  <si>
    <t>Col. B</t>
  </si>
  <si>
    <t>Equip/Cont</t>
  </si>
  <si>
    <t>Treasurer</t>
  </si>
  <si>
    <t>Statement dated --&gt;</t>
  </si>
  <si>
    <t>less:- payments not yet recorded on bank statements</t>
  </si>
  <si>
    <t>plus:- income not yet recorded on bank statements</t>
  </si>
  <si>
    <t>&lt;--balance above should check with statement after allowing for unrecorded items</t>
  </si>
  <si>
    <t>Quarterly</t>
  </si>
  <si>
    <t>Net.</t>
  </si>
  <si>
    <t>Income Tax</t>
  </si>
  <si>
    <t>Monthly</t>
  </si>
  <si>
    <t xml:space="preserve">Farlow Parish Council </t>
  </si>
  <si>
    <t>Accounts  2023-24</t>
  </si>
  <si>
    <t>INCOME</t>
  </si>
  <si>
    <t>Notes</t>
  </si>
  <si>
    <t>Item</t>
  </si>
  <si>
    <t>final</t>
  </si>
  <si>
    <t>to-date</t>
  </si>
  <si>
    <t>y/e forecast</t>
  </si>
  <si>
    <t>budget</t>
  </si>
  <si>
    <t>25.07.23</t>
  </si>
  <si>
    <t>set ???</t>
  </si>
  <si>
    <t>Bank Interest</t>
  </si>
  <si>
    <t>Environmental Maintenance Grant</t>
  </si>
  <si>
    <t>(i)</t>
  </si>
  <si>
    <t>CIL - Neighbourhood Fund</t>
  </si>
  <si>
    <t>(ii)</t>
  </si>
  <si>
    <t>Other Grants and Donations</t>
  </si>
  <si>
    <t>Village Hall</t>
  </si>
  <si>
    <t>VAT refund</t>
  </si>
  <si>
    <t>Sales (&amp; Other)</t>
  </si>
  <si>
    <t>TOTAL</t>
  </si>
  <si>
    <t>EXPENDITURE</t>
  </si>
  <si>
    <t>Clerk's salary</t>
  </si>
  <si>
    <t>*</t>
  </si>
  <si>
    <t>Administration - Sundries</t>
  </si>
  <si>
    <t>(iii)</t>
  </si>
  <si>
    <t xml:space="preserve">Councillors' Training </t>
  </si>
  <si>
    <t>(iv)</t>
  </si>
  <si>
    <t>Room hire</t>
  </si>
  <si>
    <t>(v)</t>
  </si>
  <si>
    <t>Audit fees</t>
  </si>
  <si>
    <t>(vi)</t>
  </si>
  <si>
    <t>SALC and other subscriptions</t>
  </si>
  <si>
    <t>(vii)</t>
  </si>
  <si>
    <t>Election expenses</t>
  </si>
  <si>
    <t>(viii)</t>
  </si>
  <si>
    <t>Parish Plan</t>
  </si>
  <si>
    <t>(ix)</t>
  </si>
  <si>
    <t>Precept funded Projects - Jubliee Gift</t>
  </si>
  <si>
    <t>(x)</t>
  </si>
  <si>
    <t>CIL/NF funded Projects</t>
  </si>
  <si>
    <t xml:space="preserve">Environmental Maintenance/Lengthsman </t>
  </si>
  <si>
    <t>Environmental Maintenance equipment</t>
  </si>
  <si>
    <t>Defibrilators - Replacement Batteries</t>
  </si>
  <si>
    <t>Website Maintenance</t>
  </si>
  <si>
    <t>Grants and Donations</t>
  </si>
  <si>
    <t>(xi)</t>
  </si>
  <si>
    <t>Villlage Hall</t>
  </si>
  <si>
    <t>New Compuyter, Microsoft and Norton</t>
  </si>
  <si>
    <t>VAT (recoverable)</t>
  </si>
  <si>
    <t>Excess of Income over Expenditure</t>
  </si>
  <si>
    <t>Opening balance</t>
  </si>
  <si>
    <t>Excess for year</t>
  </si>
  <si>
    <t>Closing balance</t>
  </si>
  <si>
    <t>(xii)</t>
  </si>
  <si>
    <r>
      <t>*</t>
    </r>
    <r>
      <rPr>
        <sz val="11"/>
        <color indexed="8"/>
        <rFont val="Times New Roman"/>
        <family val="1"/>
      </rPr>
      <t xml:space="preserve"> non-discretionary items</t>
    </r>
  </si>
  <si>
    <t>Ear-marked reserves :-</t>
  </si>
  <si>
    <t>Neighbourhood Fund - CiL</t>
  </si>
  <si>
    <t xml:space="preserve">Environmental Maintenance Grant </t>
  </si>
  <si>
    <t>Footpath Group Reserve</t>
  </si>
  <si>
    <t>Transparency Funding</t>
  </si>
  <si>
    <t>Oreton Common Reserve</t>
  </si>
  <si>
    <t>Investment Income</t>
  </si>
  <si>
    <t xml:space="preserve">Parish Plan </t>
  </si>
  <si>
    <t>Chapel Renovations</t>
  </si>
  <si>
    <t>Net Closing Balance = General Reserve</t>
  </si>
  <si>
    <t>(xiii)</t>
  </si>
  <si>
    <t>Notes:</t>
  </si>
  <si>
    <t xml:space="preserve">(i)  Highway Maintenance Grant for Lengthsman/contractor (unspent amounts c/f ).  </t>
  </si>
  <si>
    <t>(ii) CIL - Neighbourhood Fund money - VAS and bus shelter (unspent amounts c/f).</t>
  </si>
  <si>
    <t>(iii) Clerk's office, admin expenses, web site.</t>
  </si>
  <si>
    <t>(iv)  Members' travel/admin expenses</t>
  </si>
  <si>
    <t>(v) Room Hire covers all Parish Council, Parish Plan, Parish Council meetings.</t>
  </si>
  <si>
    <t>(vi) Internal auditor.  No External auditor fee if exempt (under £25K income/expenditure).</t>
  </si>
  <si>
    <t>(vii) SALC subs, affiliation and training fees.</t>
  </si>
  <si>
    <t>(viii) Recommend allow £2/elector when budgeting (unspent amounts c/f).</t>
  </si>
  <si>
    <t>(ix) Parish Plan expenditure budgeted separately (unspent amounts c/f).</t>
  </si>
  <si>
    <t>(x) Precept funded parish projects.</t>
  </si>
  <si>
    <t>(xi) Donations given under Section 137 - considered upon request from community groups.</t>
  </si>
  <si>
    <t>(xii) Totals subject to rounding</t>
  </si>
  <si>
    <t xml:space="preserve">(xiii) Recommend General Reserve = six month precept.  </t>
  </si>
  <si>
    <t>Prepared by S Jones   25.07.23</t>
  </si>
  <si>
    <t>Signed..............................................  Clerk</t>
  </si>
  <si>
    <t>Approved at meeting on 27.07.23</t>
  </si>
  <si>
    <t>Signed..........................................Chairman</t>
  </si>
  <si>
    <t>10% rise expected</t>
  </si>
  <si>
    <t xml:space="preserve">Training </t>
  </si>
  <si>
    <t>(iii) Clerk's office, admin expenses.</t>
  </si>
  <si>
    <t>(iv)  Training expenses</t>
  </si>
  <si>
    <t>(v) Room Hire covers all Parish Council, Parish Plan, Parish Council meetings included in VH expense</t>
  </si>
  <si>
    <t>(vii) SALC subs, affiliation fees.</t>
  </si>
  <si>
    <t>Prepared by F Chadwick</t>
  </si>
  <si>
    <t>Approved at meeting on xxxx</t>
  </si>
  <si>
    <t>Accounts Analysis</t>
  </si>
  <si>
    <t>Previous</t>
  </si>
  <si>
    <t>Treasurer's</t>
  </si>
  <si>
    <t>Total</t>
  </si>
  <si>
    <t>Year</t>
  </si>
  <si>
    <t>Variance</t>
  </si>
  <si>
    <t>Note</t>
  </si>
  <si>
    <t>E M Grant</t>
  </si>
  <si>
    <t>CIL/N Fund</t>
  </si>
  <si>
    <t>Other Grant</t>
  </si>
  <si>
    <t>Sales &amp; Other</t>
  </si>
  <si>
    <t>Clerk's Salary</t>
  </si>
  <si>
    <t>Admin. Expenses</t>
  </si>
  <si>
    <t>Councillor's Expenses</t>
  </si>
  <si>
    <t>Room Hire</t>
  </si>
  <si>
    <t>Audit Fees</t>
  </si>
  <si>
    <t>SALC &amp; subs.</t>
  </si>
  <si>
    <t>Election Expenses</t>
  </si>
  <si>
    <t>VAT recoverable</t>
  </si>
  <si>
    <t>checks with</t>
  </si>
  <si>
    <t>bank a/c</t>
  </si>
  <si>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</si>
  <si>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</si>
  <si>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</si>
  <si>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</si>
  <si>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</si>
  <si>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</si>
  <si>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</si>
  <si>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</si>
  <si>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</si>
  <si>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</si>
  <si>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</si>
  <si>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</si>
  <si>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</si>
  <si>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</si>
  <si>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Summary Accounts </t>
  </si>
  <si>
    <t>Balance at 1 April</t>
  </si>
  <si>
    <t>Treasurer's A/c</t>
  </si>
  <si>
    <t>Bus Account</t>
  </si>
  <si>
    <t>Add: Receipts</t>
  </si>
  <si>
    <t>Less:- Payments</t>
  </si>
  <si>
    <t xml:space="preserve">Balance at 31 March </t>
  </si>
  <si>
    <t>Represented by:-</t>
  </si>
  <si>
    <t>Annual return for the year ended 31 March</t>
  </si>
  <si>
    <t>Section 1 - The Statement of Accounts</t>
  </si>
  <si>
    <t>Last Year</t>
  </si>
  <si>
    <t>This Year</t>
  </si>
  <si>
    <t xml:space="preserve">   Balances brought forward</t>
  </si>
  <si>
    <t xml:space="preserve">   (+) Annual Precept</t>
  </si>
  <si>
    <t xml:space="preserve">   (+) Total other receipts</t>
  </si>
  <si>
    <t xml:space="preserve">   (-) Staff costs</t>
  </si>
  <si>
    <t xml:space="preserve">   (-) Loan interest/capital repayments</t>
  </si>
  <si>
    <t>nil</t>
  </si>
  <si>
    <t xml:space="preserve">   (-) Total other payments</t>
  </si>
  <si>
    <t xml:space="preserve">   (=) Balances carried forward</t>
  </si>
  <si>
    <t>&lt;--</t>
  </si>
  <si>
    <t>{ should be</t>
  </si>
  <si>
    <t xml:space="preserve">   Total Cash &amp; Investments</t>
  </si>
  <si>
    <t>{ the same</t>
  </si>
  <si>
    <t xml:space="preserve">   Total Fixed Assets</t>
  </si>
  <si>
    <t xml:space="preserve">   Total Borrowings</t>
  </si>
  <si>
    <t xml:space="preserve">VAT PAID </t>
  </si>
  <si>
    <t>1st April</t>
  </si>
  <si>
    <t>to</t>
  </si>
  <si>
    <t>30th April</t>
  </si>
  <si>
    <t>TO WHOM ADDRESSED</t>
  </si>
  <si>
    <t>VAT No.</t>
  </si>
  <si>
    <t>recoverable</t>
  </si>
  <si>
    <t>non-recov.</t>
  </si>
  <si>
    <t>Supplier</t>
  </si>
  <si>
    <t>Invoice Date</t>
  </si>
  <si>
    <t>Bennett Williams Payroll Services</t>
  </si>
  <si>
    <t>Accountancy</t>
  </si>
  <si>
    <t>23/05/2023</t>
  </si>
  <si>
    <t>AP Supplies</t>
  </si>
  <si>
    <t>Lengsthman</t>
  </si>
  <si>
    <t>31/12/2023</t>
  </si>
  <si>
    <t>Defib Store Ltd</t>
  </si>
  <si>
    <t>Defibrillator Pads &amp; Batteries</t>
  </si>
  <si>
    <t>Amazon</t>
  </si>
  <si>
    <t>Stationary</t>
  </si>
  <si>
    <t>19/01/2024</t>
  </si>
  <si>
    <t>Lengthsman</t>
  </si>
  <si>
    <t>Defib Store</t>
  </si>
  <si>
    <t>Batteries &amp; Pads</t>
  </si>
  <si>
    <t>Amazon Stationary</t>
  </si>
  <si>
    <t>13/08/2024</t>
  </si>
  <si>
    <t>NatureSpy</t>
  </si>
  <si>
    <t>Nature Recovery Cameras</t>
  </si>
  <si>
    <t>18/11/2024</t>
  </si>
  <si>
    <t>DeterTech SmartWater Kits</t>
  </si>
  <si>
    <t>SmartWater</t>
  </si>
  <si>
    <t>21/11/2024</t>
  </si>
  <si>
    <t> </t>
  </si>
  <si>
    <t>VAT Claim made 28/11/2025</t>
  </si>
  <si>
    <t>Reference is XHIE-NAS1-NY9E</t>
  </si>
  <si>
    <t>FARLOW PARISH COUNCIL</t>
  </si>
  <si>
    <t>Section 137 Payments Account for year ended 31 March 2024</t>
  </si>
  <si>
    <t xml:space="preserve">       The limit for spending under S137 of the Local Government Act 1972 for this</t>
  </si>
  <si>
    <t>No. on electoral roll</t>
  </si>
  <si>
    <t>Y</t>
  </si>
  <si>
    <r>
      <t xml:space="preserve">Council in the year of account was </t>
    </r>
    <r>
      <rPr>
        <b/>
        <sz val="12"/>
        <color indexed="12"/>
        <rFont val="Times New Roman"/>
        <family val="1"/>
      </rPr>
      <t xml:space="preserve">             </t>
    </r>
    <r>
      <rPr>
        <sz val="12"/>
        <rFont val="Times New Roman"/>
        <family val="1"/>
      </rPr>
      <t xml:space="preserve"> </t>
    </r>
  </si>
  <si>
    <t>Amount per head</t>
  </si>
  <si>
    <t xml:space="preserve">         and the payments made were:-</t>
  </si>
  <si>
    <t>Allowed</t>
  </si>
  <si>
    <t>Payee</t>
  </si>
  <si>
    <t>Nature of Payment</t>
  </si>
  <si>
    <t>Signed:</t>
  </si>
  <si>
    <t>S Jones</t>
  </si>
  <si>
    <t>Responsible Financial Officer.</t>
  </si>
  <si>
    <t>FIXED ASSETS 22/23</t>
  </si>
  <si>
    <t>NOTICE BOARDS</t>
  </si>
  <si>
    <t>BUS SHELTERS</t>
  </si>
  <si>
    <t>CAR PARK VILLAGE HALL</t>
  </si>
  <si>
    <t>DEFIBRILLATORS - FARLOW</t>
  </si>
  <si>
    <t>DEFIBRILLATOR BT PHONE BOX - ORETON</t>
  </si>
  <si>
    <t>DEFIBRILLATOR SCHOOL/FARLOW</t>
  </si>
  <si>
    <t xml:space="preserve">DEFIBRILLATORS </t>
  </si>
  <si>
    <t>COMPUTER HARDWARE/SOFTWARE</t>
  </si>
  <si>
    <t>SAFETY EQUIPMENT LENGTHSMAN</t>
  </si>
  <si>
    <t>FIXED ASSETS 21/22</t>
  </si>
  <si>
    <t>FIXED ASSETS</t>
  </si>
  <si>
    <t>POSTS NOTICE B</t>
  </si>
  <si>
    <t>STRIMMER</t>
  </si>
  <si>
    <t>DEFIBRILLATOR BT PHONE BOX</t>
  </si>
  <si>
    <t>AS AT Y/E</t>
  </si>
  <si>
    <t>BALANCE Y/E</t>
  </si>
  <si>
    <t>but some of this is groundworks</t>
  </si>
  <si>
    <t>DEFIBRILLATOR INSTALLATION FEE</t>
  </si>
  <si>
    <t>TELEPHONE BOX SEE PREV YEARS</t>
  </si>
  <si>
    <t>ASSET</t>
  </si>
  <si>
    <t>AS AT</t>
  </si>
  <si>
    <t>VALUE</t>
  </si>
  <si>
    <t>ORETON COMMON</t>
  </si>
  <si>
    <t>BUS SHELTER (GATE)</t>
  </si>
  <si>
    <t>UNKNOWN</t>
  </si>
  <si>
    <t>ORETON COMMON SALE</t>
  </si>
  <si>
    <t>PORCEEDS (NET OF FEES)</t>
  </si>
  <si>
    <t>BAL FWD</t>
  </si>
  <si>
    <t>WRITE DOWN BUS SHELTER</t>
  </si>
  <si>
    <t>BAL FWD 31 MAR 11</t>
  </si>
  <si>
    <t>W/O BUS SHELTER DEMOLISHED</t>
  </si>
  <si>
    <t>POSTS FOR NOTICE BOARDS</t>
  </si>
  <si>
    <t>BUS SHELTER</t>
  </si>
  <si>
    <t>AT</t>
  </si>
  <si>
    <t>BALANCE</t>
  </si>
  <si>
    <t>REPRESENTED BY</t>
  </si>
  <si>
    <t>W/D 2013</t>
  </si>
  <si>
    <t>AT 31 MAR 14</t>
  </si>
  <si>
    <t>insurable assets</t>
  </si>
  <si>
    <t>Balance</t>
  </si>
  <si>
    <t>Environmental Maintenance Grant - Lengthsman</t>
  </si>
  <si>
    <t>Income</t>
  </si>
  <si>
    <t>Precept - Match funding</t>
  </si>
  <si>
    <t>Shropshire Council EMG</t>
  </si>
  <si>
    <t>Expenditure</t>
  </si>
  <si>
    <t>31/80/202</t>
  </si>
  <si>
    <t>Balance c/f in Earmarked Reserves</t>
  </si>
  <si>
    <t>Balance from Previous Years</t>
  </si>
  <si>
    <t>Parish Plan 2020</t>
  </si>
  <si>
    <t>Balance b/f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</si>
</sst>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;[Red]\-&quot;£&quot;#,##0.00"/>
    <numFmt numFmtId="165" formatCode="_-&quot;£&quot;* #,##0.00_-;\-&quot;£&quot;* #,##0.00_-;_-&quot;£&quot;* &quot;-&quot;??_-;_-@_-"/>
    <numFmt numFmtId="167" formatCode="000000"/>
    <numFmt numFmtId="168" formatCode="&quot;£&quot;#,##0.00"/>
    <numFmt numFmtId="169" formatCode="[Red]\+#,##0.00;[Green]\-#,##0.00"/>
    <numFmt numFmtId="170" formatCode="&quot;£&quot;#,##0"/>
    <numFmt numFmtId="171" formatCode="*#\,##0"/>
  </numFmts>
  <fonts count="72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u/>
      <sz val="14"/>
      <color indexed="8"/>
      <name val="Times New Roman"/>
      <family val="1"/>
    </font>
    <font>
      <u/>
      <sz val="14"/>
      <name val="Arial"/>
      <family val="2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u/>
      <sz val="11"/>
      <name val="Times New Roman"/>
      <family val="1"/>
    </font>
    <font>
      <i/>
      <u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10"/>
      <name val="Times New Roman"/>
      <family val="1"/>
    </font>
    <font>
      <sz val="12"/>
      <name val="Arial"/>
      <family val="2"/>
    </font>
    <font>
      <b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i/>
      <sz val="10"/>
      <color indexed="12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sz val="9"/>
      <name val="Wingdings 3"/>
      <family val="1"/>
      <charset val="2"/>
    </font>
    <font>
      <sz val="8"/>
      <color indexed="12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u/>
      <sz val="8"/>
      <color indexed="9"/>
      <name val="Times New Roman"/>
      <family val="1"/>
    </font>
    <font>
      <i/>
      <u/>
      <sz val="11"/>
      <name val="Times New Roman"/>
      <family val="1"/>
    </font>
    <font>
      <sz val="11"/>
      <color indexed="9"/>
      <name val="Times New Roman"/>
      <family val="1"/>
    </font>
    <font>
      <i/>
      <u/>
      <sz val="9"/>
      <name val="Times New Roman"/>
      <family val="1"/>
    </font>
    <font>
      <u/>
      <sz val="8"/>
      <name val="Times New Roman"/>
      <family val="1"/>
    </font>
    <font>
      <sz val="11"/>
      <color indexed="12"/>
      <name val="Times New Roman"/>
      <family val="1"/>
    </font>
    <font>
      <b/>
      <i/>
      <u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color rgb="FF0070C0"/>
      <name val="Times New Roman"/>
      <family val="1"/>
    </font>
    <font>
      <u/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name val="Times New Roman"/>
      <family val="1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165" fontId="70" fillId="0" borderId="0" applyFont="0" applyFill="0" applyBorder="0" applyAlignment="0" applyProtection="0"/>
  </cellStyleXfs>
  <cellXfs count="42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/>
    <xf numFmtId="1" fontId="9" fillId="0" borderId="0" xfId="0" applyNumberFormat="1" applyFont="1"/>
    <xf numFmtId="0" fontId="13" fillId="0" borderId="0" xfId="0" applyFont="1"/>
    <xf numFmtId="0" fontId="1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0" xfId="0" applyNumberFormat="1" applyFont="1"/>
    <xf numFmtId="0" fontId="24" fillId="0" borderId="0" xfId="0" applyFont="1"/>
    <xf numFmtId="2" fontId="13" fillId="0" borderId="0" xfId="0" applyNumberFormat="1" applyFont="1"/>
    <xf numFmtId="2" fontId="13" fillId="0" borderId="1" xfId="0" applyNumberFormat="1" applyFont="1" applyBorder="1"/>
    <xf numFmtId="0" fontId="21" fillId="0" borderId="0" xfId="0" applyFont="1"/>
    <xf numFmtId="1" fontId="9" fillId="2" borderId="2" xfId="0" applyNumberFormat="1" applyFont="1" applyFill="1" applyBorder="1"/>
    <xf numFmtId="0" fontId="13" fillId="0" borderId="1" xfId="0" applyFont="1" applyBorder="1"/>
    <xf numFmtId="0" fontId="13" fillId="0" borderId="3" xfId="0" applyFont="1" applyBorder="1"/>
    <xf numFmtId="0" fontId="29" fillId="0" borderId="0" xfId="0" applyFont="1"/>
    <xf numFmtId="49" fontId="13" fillId="0" borderId="0" xfId="0" applyNumberFormat="1" applyFont="1"/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" fontId="30" fillId="0" borderId="0" xfId="0" applyNumberFormat="1" applyFont="1" applyAlignment="1">
      <alignment horizontal="centerContinuous"/>
    </xf>
    <xf numFmtId="0" fontId="32" fillId="0" borderId="0" xfId="0" applyFont="1"/>
    <xf numFmtId="0" fontId="31" fillId="0" borderId="0" xfId="0" applyFont="1"/>
    <xf numFmtId="1" fontId="31" fillId="0" borderId="0" xfId="0" applyNumberFormat="1" applyFont="1"/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4" xfId="0" applyFont="1" applyBorder="1"/>
    <xf numFmtId="0" fontId="24" fillId="0" borderId="5" xfId="0" applyFont="1" applyBorder="1"/>
    <xf numFmtId="0" fontId="29" fillId="0" borderId="0" xfId="0" applyFont="1" applyAlignment="1">
      <alignment horizontal="centerContinuous"/>
    </xf>
    <xf numFmtId="1" fontId="32" fillId="0" borderId="0" xfId="0" applyNumberFormat="1" applyFont="1"/>
    <xf numFmtId="1" fontId="14" fillId="0" borderId="6" xfId="0" applyNumberFormat="1" applyFont="1" applyBorder="1"/>
    <xf numFmtId="1" fontId="13" fillId="0" borderId="7" xfId="0" applyNumberFormat="1" applyFont="1" applyBorder="1"/>
    <xf numFmtId="1" fontId="26" fillId="0" borderId="7" xfId="0" applyNumberFormat="1" applyFont="1" applyBorder="1" applyAlignment="1">
      <alignment horizontal="center"/>
    </xf>
    <xf numFmtId="1" fontId="13" fillId="0" borderId="8" xfId="0" applyNumberFormat="1" applyFont="1" applyBorder="1"/>
    <xf numFmtId="1" fontId="8" fillId="0" borderId="0" xfId="0" applyNumberFormat="1" applyFont="1"/>
    <xf numFmtId="1" fontId="33" fillId="0" borderId="0" xfId="0" applyNumberFormat="1" applyFont="1"/>
    <xf numFmtId="1" fontId="13" fillId="0" borderId="0" xfId="0" applyNumberFormat="1" applyFont="1"/>
    <xf numFmtId="0" fontId="3" fillId="0" borderId="0" xfId="0" applyFont="1"/>
    <xf numFmtId="0" fontId="17" fillId="0" borderId="0" xfId="0" applyFont="1"/>
    <xf numFmtId="1" fontId="10" fillId="0" borderId="12" xfId="0" applyNumberFormat="1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1" fontId="9" fillId="0" borderId="13" xfId="0" applyNumberFormat="1" applyFont="1" applyBorder="1"/>
    <xf numFmtId="1" fontId="9" fillId="0" borderId="14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12" fillId="0" borderId="15" xfId="0" applyNumberFormat="1" applyFont="1" applyBorder="1"/>
    <xf numFmtId="1" fontId="9" fillId="0" borderId="12" xfId="0" applyNumberFormat="1" applyFont="1" applyBorder="1"/>
    <xf numFmtId="1" fontId="9" fillId="0" borderId="17" xfId="0" applyNumberFormat="1" applyFont="1" applyBorder="1"/>
    <xf numFmtId="1" fontId="13" fillId="0" borderId="18" xfId="0" applyNumberFormat="1" applyFont="1" applyBorder="1"/>
    <xf numFmtId="170" fontId="0" fillId="0" borderId="0" xfId="0" applyNumberFormat="1"/>
    <xf numFmtId="171" fontId="13" fillId="0" borderId="0" xfId="0" applyNumberFormat="1" applyFont="1"/>
    <xf numFmtId="0" fontId="2" fillId="0" borderId="0" xfId="0" applyFont="1"/>
    <xf numFmtId="0" fontId="34" fillId="0" borderId="0" xfId="0" applyFont="1"/>
    <xf numFmtId="2" fontId="37" fillId="0" borderId="0" xfId="0" applyNumberFormat="1" applyFont="1"/>
    <xf numFmtId="0" fontId="23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1" fontId="19" fillId="0" borderId="26" xfId="0" applyNumberFormat="1" applyFont="1" applyBorder="1" applyAlignment="1">
      <alignment horizontal="centerContinuous"/>
    </xf>
    <xf numFmtId="1" fontId="19" fillId="0" borderId="25" xfId="0" applyNumberFormat="1" applyFont="1" applyBorder="1" applyAlignment="1">
      <alignment horizontal="centerContinuous"/>
    </xf>
    <xf numFmtId="1" fontId="19" fillId="0" borderId="27" xfId="0" applyNumberFormat="1" applyFont="1" applyBorder="1" applyAlignment="1">
      <alignment horizontal="centerContinuous"/>
    </xf>
    <xf numFmtId="1" fontId="11" fillId="0" borderId="28" xfId="0" applyNumberFormat="1" applyFont="1" applyBorder="1" applyAlignment="1">
      <alignment horizontal="centerContinuous"/>
    </xf>
    <xf numFmtId="1" fontId="11" fillId="0" borderId="29" xfId="0" applyNumberFormat="1" applyFont="1" applyBorder="1" applyAlignment="1">
      <alignment horizontal="centerContinuous"/>
    </xf>
    <xf numFmtId="0" fontId="22" fillId="0" borderId="0" xfId="0" applyFont="1" applyAlignment="1">
      <alignment horizontal="centerContinuous"/>
    </xf>
    <xf numFmtId="1" fontId="14" fillId="0" borderId="0" xfId="0" applyNumberFormat="1" applyFont="1"/>
    <xf numFmtId="0" fontId="4" fillId="0" borderId="0" xfId="0" applyFont="1"/>
    <xf numFmtId="167" fontId="37" fillId="0" borderId="0" xfId="0" applyNumberFormat="1" applyFont="1" applyAlignment="1">
      <alignment horizontal="center"/>
    </xf>
    <xf numFmtId="1" fontId="15" fillId="0" borderId="0" xfId="0" applyNumberFormat="1" applyFont="1"/>
    <xf numFmtId="1" fontId="16" fillId="0" borderId="8" xfId="0" applyNumberFormat="1" applyFont="1" applyBorder="1" applyAlignment="1">
      <alignment horizontal="center"/>
    </xf>
    <xf numFmtId="1" fontId="31" fillId="0" borderId="0" xfId="0" applyNumberFormat="1" applyFont="1" applyAlignment="1">
      <alignment horizontal="centerContinuous"/>
    </xf>
    <xf numFmtId="0" fontId="0" fillId="3" borderId="0" xfId="0" applyFill="1"/>
    <xf numFmtId="0" fontId="36" fillId="0" borderId="0" xfId="0" applyFont="1"/>
    <xf numFmtId="1" fontId="0" fillId="0" borderId="0" xfId="0" applyNumberFormat="1"/>
    <xf numFmtId="164" fontId="32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/>
    </xf>
    <xf numFmtId="1" fontId="10" fillId="0" borderId="30" xfId="0" applyNumberFormat="1" applyFont="1" applyBorder="1" applyAlignment="1">
      <alignment horizontal="centerContinuous"/>
    </xf>
    <xf numFmtId="1" fontId="13" fillId="0" borderId="11" xfId="0" applyNumberFormat="1" applyFont="1" applyBorder="1"/>
    <xf numFmtId="1" fontId="13" fillId="6" borderId="20" xfId="0" applyNumberFormat="1" applyFont="1" applyFill="1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1" xfId="0" applyBorder="1"/>
    <xf numFmtId="0" fontId="0" fillId="0" borderId="3" xfId="0" applyBorder="1"/>
    <xf numFmtId="165" fontId="13" fillId="0" borderId="0" xfId="0" applyNumberFormat="1" applyFont="1"/>
    <xf numFmtId="165" fontId="13" fillId="0" borderId="31" xfId="0" applyNumberFormat="1" applyFont="1" applyBorder="1"/>
    <xf numFmtId="0" fontId="13" fillId="0" borderId="32" xfId="0" applyFont="1" applyBorder="1"/>
    <xf numFmtId="0" fontId="13" fillId="0" borderId="33" xfId="0" applyFont="1" applyBorder="1"/>
    <xf numFmtId="0" fontId="13" fillId="0" borderId="35" xfId="0" applyFont="1" applyBorder="1"/>
    <xf numFmtId="0" fontId="13" fillId="0" borderId="36" xfId="0" applyFont="1" applyBorder="1"/>
    <xf numFmtId="1" fontId="8" fillId="0" borderId="0" xfId="0" applyNumberFormat="1" applyFont="1" applyAlignment="1">
      <alignment horizontal="centerContinuous"/>
    </xf>
    <xf numFmtId="1" fontId="9" fillId="0" borderId="0" xfId="0" applyNumberFormat="1" applyFont="1" applyAlignment="1">
      <alignment horizontal="centerContinuous"/>
    </xf>
    <xf numFmtId="171" fontId="15" fillId="0" borderId="0" xfId="0" applyNumberFormat="1" applyFont="1"/>
    <xf numFmtId="1" fontId="38" fillId="0" borderId="0" xfId="0" applyNumberFormat="1" applyFont="1"/>
    <xf numFmtId="1" fontId="9" fillId="0" borderId="26" xfId="0" applyNumberFormat="1" applyFont="1" applyBorder="1"/>
    <xf numFmtId="170" fontId="4" fillId="0" borderId="0" xfId="0" applyNumberFormat="1" applyFont="1"/>
    <xf numFmtId="0" fontId="13" fillId="6" borderId="29" xfId="0" applyFont="1" applyFill="1" applyBorder="1"/>
    <xf numFmtId="0" fontId="39" fillId="0" borderId="0" xfId="0" applyFont="1"/>
    <xf numFmtId="2" fontId="39" fillId="0" borderId="0" xfId="0" applyNumberFormat="1" applyFont="1"/>
    <xf numFmtId="2" fontId="40" fillId="0" borderId="0" xfId="0" applyNumberFormat="1" applyFont="1"/>
    <xf numFmtId="0" fontId="40" fillId="0" borderId="0" xfId="0" applyFont="1"/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2" fillId="0" borderId="0" xfId="0" applyFont="1"/>
    <xf numFmtId="0" fontId="44" fillId="0" borderId="0" xfId="0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2" fontId="44" fillId="0" borderId="6" xfId="0" applyNumberFormat="1" applyFont="1" applyBorder="1" applyAlignment="1">
      <alignment horizontal="center"/>
    </xf>
    <xf numFmtId="1" fontId="49" fillId="0" borderId="0" xfId="0" applyNumberFormat="1" applyFont="1" applyAlignment="1">
      <alignment horizontal="center"/>
    </xf>
    <xf numFmtId="0" fontId="41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44" fillId="0" borderId="0" xfId="0" applyFont="1"/>
    <xf numFmtId="0" fontId="46" fillId="0" borderId="24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Continuous"/>
    </xf>
    <xf numFmtId="0" fontId="39" fillId="2" borderId="0" xfId="0" applyFont="1" applyFill="1"/>
    <xf numFmtId="0" fontId="44" fillId="2" borderId="0" xfId="0" applyFont="1" applyFill="1"/>
    <xf numFmtId="0" fontId="48" fillId="0" borderId="0" xfId="0" applyFont="1"/>
    <xf numFmtId="0" fontId="39" fillId="0" borderId="0" xfId="0" applyFont="1" applyAlignment="1">
      <alignment horizontal="left"/>
    </xf>
    <xf numFmtId="0" fontId="51" fillId="0" borderId="0" xfId="0" applyFont="1"/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2" borderId="0" xfId="0" applyFont="1" applyFill="1" applyAlignment="1">
      <alignment horizontal="center"/>
    </xf>
    <xf numFmtId="0" fontId="54" fillId="0" borderId="20" xfId="0" applyFont="1" applyBorder="1" applyAlignment="1">
      <alignment horizontal="center"/>
    </xf>
    <xf numFmtId="2" fontId="55" fillId="2" borderId="0" xfId="0" applyNumberFormat="1" applyFont="1" applyFill="1"/>
    <xf numFmtId="2" fontId="58" fillId="0" borderId="31" xfId="0" applyNumberFormat="1" applyFont="1" applyBorder="1"/>
    <xf numFmtId="2" fontId="58" fillId="0" borderId="0" xfId="0" applyNumberFormat="1" applyFont="1"/>
    <xf numFmtId="0" fontId="56" fillId="4" borderId="7" xfId="0" applyFont="1" applyFill="1" applyBorder="1" applyAlignment="1">
      <alignment horizontal="center"/>
    </xf>
    <xf numFmtId="2" fontId="58" fillId="0" borderId="31" xfId="0" applyNumberFormat="1" applyFont="1" applyBorder="1" applyAlignment="1">
      <alignment horizontal="right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right"/>
    </xf>
    <xf numFmtId="0" fontId="51" fillId="2" borderId="0" xfId="0" applyFont="1" applyFill="1"/>
    <xf numFmtId="2" fontId="60" fillId="0" borderId="0" xfId="0" applyNumberFormat="1" applyFont="1" applyAlignment="1">
      <alignment horizontal="center"/>
    </xf>
    <xf numFmtId="0" fontId="61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168" fontId="24" fillId="0" borderId="0" xfId="0" applyNumberFormat="1" applyFont="1"/>
    <xf numFmtId="1" fontId="13" fillId="0" borderId="6" xfId="0" applyNumberFormat="1" applyFont="1" applyBorder="1"/>
    <xf numFmtId="1" fontId="17" fillId="7" borderId="7" xfId="0" applyNumberFormat="1" applyFont="1" applyFill="1" applyBorder="1"/>
    <xf numFmtId="1" fontId="17" fillId="7" borderId="11" xfId="0" applyNumberFormat="1" applyFont="1" applyFill="1" applyBorder="1"/>
    <xf numFmtId="1" fontId="14" fillId="7" borderId="6" xfId="0" applyNumberFormat="1" applyFont="1" applyFill="1" applyBorder="1"/>
    <xf numFmtId="1" fontId="27" fillId="7" borderId="8" xfId="0" applyNumberFormat="1" applyFont="1" applyFill="1" applyBorder="1" applyAlignment="1">
      <alignment horizontal="center"/>
    </xf>
    <xf numFmtId="0" fontId="27" fillId="7" borderId="7" xfId="0" applyFont="1" applyFill="1" applyBorder="1" applyAlignment="1">
      <alignment horizontal="center"/>
    </xf>
    <xf numFmtId="1" fontId="13" fillId="7" borderId="6" xfId="0" applyNumberFormat="1" applyFont="1" applyFill="1" applyBorder="1"/>
    <xf numFmtId="168" fontId="24" fillId="0" borderId="31" xfId="0" applyNumberFormat="1" applyFont="1" applyBorder="1"/>
    <xf numFmtId="0" fontId="53" fillId="0" borderId="0" xfId="0" applyFont="1" applyAlignment="1">
      <alignment horizontal="center"/>
    </xf>
    <xf numFmtId="2" fontId="55" fillId="0" borderId="0" xfId="0" applyNumberFormat="1" applyFont="1"/>
    <xf numFmtId="2" fontId="62" fillId="0" borderId="0" xfId="0" applyNumberFormat="1" applyFont="1"/>
    <xf numFmtId="0" fontId="63" fillId="0" borderId="0" xfId="0" applyFont="1" applyAlignment="1">
      <alignment horizontal="center"/>
    </xf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1" fontId="66" fillId="0" borderId="0" xfId="0" applyNumberFormat="1" applyFont="1" applyAlignment="1">
      <alignment horizontal="center"/>
    </xf>
    <xf numFmtId="0" fontId="6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1" fontId="38" fillId="8" borderId="0" xfId="0" applyNumberFormat="1" applyFont="1" applyFill="1"/>
    <xf numFmtId="1" fontId="15" fillId="8" borderId="0" xfId="0" applyNumberFormat="1" applyFont="1" applyFill="1"/>
    <xf numFmtId="168" fontId="2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Continuous"/>
    </xf>
    <xf numFmtId="0" fontId="6" fillId="0" borderId="0" xfId="0" applyFont="1"/>
    <xf numFmtId="165" fontId="0" fillId="0" borderId="0" xfId="0" applyNumberFormat="1"/>
    <xf numFmtId="165" fontId="0" fillId="0" borderId="33" xfId="0" applyNumberFormat="1" applyBorder="1"/>
    <xf numFmtId="165" fontId="4" fillId="0" borderId="0" xfId="0" applyNumberFormat="1" applyFont="1"/>
    <xf numFmtId="1" fontId="4" fillId="3" borderId="0" xfId="0" applyNumberFormat="1" applyFont="1" applyFill="1"/>
    <xf numFmtId="2" fontId="4" fillId="0" borderId="0" xfId="0" applyNumberFormat="1" applyFont="1" applyAlignment="1">
      <alignment horizontal="right" vertical="center"/>
    </xf>
    <xf numFmtId="1" fontId="9" fillId="0" borderId="2" xfId="0" applyNumberFormat="1" applyFont="1" applyBorder="1"/>
    <xf numFmtId="1" fontId="30" fillId="0" borderId="2" xfId="0" applyNumberFormat="1" applyFont="1" applyBorder="1" applyAlignment="1">
      <alignment horizontal="center"/>
    </xf>
    <xf numFmtId="1" fontId="3" fillId="7" borderId="22" xfId="0" applyNumberFormat="1" applyFont="1" applyFill="1" applyBorder="1"/>
    <xf numFmtId="0" fontId="67" fillId="0" borderId="0" xfId="0" applyFont="1"/>
    <xf numFmtId="165" fontId="67" fillId="0" borderId="0" xfId="0" applyNumberFormat="1" applyFont="1"/>
    <xf numFmtId="1" fontId="11" fillId="0" borderId="37" xfId="0" applyNumberFormat="1" applyFont="1" applyBorder="1" applyAlignment="1">
      <alignment horizontal="centerContinuous"/>
    </xf>
    <xf numFmtId="1" fontId="11" fillId="0" borderId="1" xfId="0" applyNumberFormat="1" applyFont="1" applyBorder="1" applyAlignment="1">
      <alignment horizontal="centerContinuous"/>
    </xf>
    <xf numFmtId="1" fontId="11" fillId="0" borderId="24" xfId="0" applyNumberFormat="1" applyFont="1" applyBorder="1" applyAlignment="1">
      <alignment horizontal="centerContinuous"/>
    </xf>
    <xf numFmtId="1" fontId="30" fillId="0" borderId="0" xfId="0" applyNumberFormat="1" applyFont="1" applyAlignment="1">
      <alignment horizontal="left"/>
    </xf>
    <xf numFmtId="1" fontId="33" fillId="2" borderId="0" xfId="0" applyNumberFormat="1" applyFont="1" applyFill="1"/>
    <xf numFmtId="0" fontId="3" fillId="6" borderId="0" xfId="0" applyFont="1" applyFill="1"/>
    <xf numFmtId="0" fontId="0" fillId="6" borderId="0" xfId="0" applyFill="1"/>
    <xf numFmtId="1" fontId="13" fillId="2" borderId="0" xfId="0" applyNumberFormat="1" applyFont="1" applyFill="1"/>
    <xf numFmtId="0" fontId="17" fillId="2" borderId="0" xfId="0" applyFont="1" applyFill="1"/>
    <xf numFmtId="0" fontId="13" fillId="6" borderId="0" xfId="0" applyFont="1" applyFill="1"/>
    <xf numFmtId="1" fontId="3" fillId="7" borderId="0" xfId="0" applyNumberFormat="1" applyFont="1" applyFill="1"/>
    <xf numFmtId="1" fontId="13" fillId="0" borderId="43" xfId="0" applyNumberFormat="1" applyFont="1" applyBorder="1"/>
    <xf numFmtId="1" fontId="16" fillId="9" borderId="16" xfId="0" applyNumberFormat="1" applyFont="1" applyFill="1" applyBorder="1" applyAlignment="1">
      <alignment horizontal="center"/>
    </xf>
    <xf numFmtId="1" fontId="26" fillId="9" borderId="10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3" fillId="9" borderId="10" xfId="0" applyNumberFormat="1" applyFont="1" applyFill="1" applyBorder="1"/>
    <xf numFmtId="1" fontId="13" fillId="9" borderId="34" xfId="0" applyNumberFormat="1" applyFont="1" applyFill="1" applyBorder="1"/>
    <xf numFmtId="1" fontId="14" fillId="9" borderId="9" xfId="0" applyNumberFormat="1" applyFont="1" applyFill="1" applyBorder="1"/>
    <xf numFmtId="1" fontId="13" fillId="9" borderId="34" xfId="0" applyNumberFormat="1" applyFont="1" applyFill="1" applyBorder="1" applyAlignment="1">
      <alignment horizontal="right"/>
    </xf>
    <xf numFmtId="1" fontId="13" fillId="9" borderId="9" xfId="0" applyNumberFormat="1" applyFont="1" applyFill="1" applyBorder="1"/>
    <xf numFmtId="1" fontId="13" fillId="9" borderId="16" xfId="0" applyNumberFormat="1" applyFont="1" applyFill="1" applyBorder="1"/>
    <xf numFmtId="1" fontId="13" fillId="9" borderId="19" xfId="0" applyNumberFormat="1" applyFont="1" applyFill="1" applyBorder="1"/>
    <xf numFmtId="1" fontId="15" fillId="0" borderId="7" xfId="0" applyNumberFormat="1" applyFont="1" applyBorder="1"/>
    <xf numFmtId="1" fontId="15" fillId="0" borderId="11" xfId="0" applyNumberFormat="1" applyFont="1" applyBorder="1"/>
    <xf numFmtId="0" fontId="3" fillId="0" borderId="8" xfId="0" applyFont="1" applyBorder="1"/>
    <xf numFmtId="1" fontId="3" fillId="0" borderId="7" xfId="0" applyNumberFormat="1" applyFont="1" applyBorder="1"/>
    <xf numFmtId="1" fontId="3" fillId="0" borderId="18" xfId="0" applyNumberFormat="1" applyFont="1" applyBorder="1"/>
    <xf numFmtId="0" fontId="16" fillId="0" borderId="0" xfId="0" applyFont="1"/>
    <xf numFmtId="165" fontId="15" fillId="0" borderId="0" xfId="0" applyNumberFormat="1" applyFont="1"/>
    <xf numFmtId="0" fontId="15" fillId="0" borderId="1" xfId="0" applyFont="1" applyBorder="1"/>
    <xf numFmtId="165" fontId="15" fillId="0" borderId="33" xfId="0" applyNumberFormat="1" applyFont="1" applyBorder="1"/>
    <xf numFmtId="1" fontId="9" fillId="8" borderId="21" xfId="0" applyNumberFormat="1" applyFont="1" applyFill="1" applyBorder="1"/>
    <xf numFmtId="1" fontId="13" fillId="8" borderId="50" xfId="0" applyNumberFormat="1" applyFont="1" applyFill="1" applyBorder="1"/>
    <xf numFmtId="1" fontId="9" fillId="0" borderId="22" xfId="0" applyNumberFormat="1" applyFont="1" applyBorder="1" applyAlignment="1">
      <alignment horizontal="centerContinuous"/>
    </xf>
    <xf numFmtId="1" fontId="30" fillId="0" borderId="0" xfId="0" applyNumberFormat="1" applyFont="1"/>
    <xf numFmtId="1" fontId="30" fillId="0" borderId="20" xfId="0" applyNumberFormat="1" applyFont="1" applyBorder="1"/>
    <xf numFmtId="0" fontId="57" fillId="0" borderId="0" xfId="0" applyFont="1" applyAlignment="1">
      <alignment horizontal="center"/>
    </xf>
    <xf numFmtId="2" fontId="41" fillId="0" borderId="0" xfId="0" applyNumberFormat="1" applyFont="1" applyAlignment="1">
      <alignment horizontal="center"/>
    </xf>
    <xf numFmtId="164" fontId="29" fillId="0" borderId="0" xfId="0" applyNumberFormat="1" applyFont="1"/>
    <xf numFmtId="14" fontId="4" fillId="0" borderId="0" xfId="0" applyNumberFormat="1" applyFont="1"/>
    <xf numFmtId="0" fontId="13" fillId="0" borderId="2" xfId="0" applyFont="1" applyBorder="1"/>
    <xf numFmtId="0" fontId="68" fillId="0" borderId="0" xfId="0" applyFont="1"/>
    <xf numFmtId="0" fontId="37" fillId="0" borderId="0" xfId="0" applyFont="1"/>
    <xf numFmtId="0" fontId="15" fillId="0" borderId="0" xfId="0" applyFont="1" applyAlignment="1">
      <alignment horizontal="left"/>
    </xf>
    <xf numFmtId="0" fontId="6" fillId="0" borderId="4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4" fillId="0" borderId="0" xfId="0" applyFont="1" applyAlignment="1">
      <alignment horizontal="right"/>
    </xf>
    <xf numFmtId="168" fontId="0" fillId="0" borderId="0" xfId="0" applyNumberFormat="1"/>
    <xf numFmtId="2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/>
    </xf>
    <xf numFmtId="1" fontId="2" fillId="0" borderId="40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4" fontId="34" fillId="0" borderId="0" xfId="0" applyNumberFormat="1" applyFont="1"/>
    <xf numFmtId="14" fontId="4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28" fillId="0" borderId="26" xfId="0" applyFont="1" applyBorder="1" applyAlignment="1">
      <alignment horizontal="centerContinuous"/>
    </xf>
    <xf numFmtId="0" fontId="3" fillId="0" borderId="43" xfId="0" applyFont="1" applyBorder="1"/>
    <xf numFmtId="1" fontId="3" fillId="9" borderId="45" xfId="0" applyNumberFormat="1" applyFont="1" applyFill="1" applyBorder="1"/>
    <xf numFmtId="0" fontId="3" fillId="0" borderId="7" xfId="0" applyFont="1" applyBorder="1"/>
    <xf numFmtId="1" fontId="3" fillId="9" borderId="10" xfId="0" applyNumberFormat="1" applyFont="1" applyFill="1" applyBorder="1"/>
    <xf numFmtId="1" fontId="3" fillId="7" borderId="32" xfId="0" applyNumberFormat="1" applyFont="1" applyFill="1" applyBorder="1"/>
    <xf numFmtId="14" fontId="16" fillId="0" borderId="7" xfId="0" applyNumberFormat="1" applyFont="1" applyBorder="1" applyAlignment="1">
      <alignment horizontal="center"/>
    </xf>
    <xf numFmtId="1" fontId="3" fillId="0" borderId="51" xfId="0" applyNumberFormat="1" applyFont="1" applyBorder="1"/>
    <xf numFmtId="1" fontId="16" fillId="10" borderId="16" xfId="0" applyNumberFormat="1" applyFont="1" applyFill="1" applyBorder="1" applyAlignment="1">
      <alignment horizontal="center"/>
    </xf>
    <xf numFmtId="1" fontId="26" fillId="10" borderId="10" xfId="0" applyNumberFormat="1" applyFont="1" applyFill="1" applyBorder="1" applyAlignment="1">
      <alignment horizontal="center"/>
    </xf>
    <xf numFmtId="1" fontId="16" fillId="10" borderId="10" xfId="0" applyNumberFormat="1" applyFont="1" applyFill="1" applyBorder="1" applyAlignment="1">
      <alignment horizontal="center"/>
    </xf>
    <xf numFmtId="1" fontId="13" fillId="10" borderId="10" xfId="0" applyNumberFormat="1" applyFont="1" applyFill="1" applyBorder="1"/>
    <xf numFmtId="1" fontId="13" fillId="10" borderId="34" xfId="0" applyNumberFormat="1" applyFont="1" applyFill="1" applyBorder="1"/>
    <xf numFmtId="1" fontId="14" fillId="10" borderId="9" xfId="0" applyNumberFormat="1" applyFont="1" applyFill="1" applyBorder="1"/>
    <xf numFmtId="1" fontId="13" fillId="10" borderId="34" xfId="0" applyNumberFormat="1" applyFont="1" applyFill="1" applyBorder="1" applyAlignment="1">
      <alignment horizontal="right"/>
    </xf>
    <xf numFmtId="1" fontId="13" fillId="10" borderId="9" xfId="0" applyNumberFormat="1" applyFont="1" applyFill="1" applyBorder="1"/>
    <xf numFmtId="1" fontId="13" fillId="10" borderId="16" xfId="0" applyNumberFormat="1" applyFont="1" applyFill="1" applyBorder="1"/>
    <xf numFmtId="1" fontId="13" fillId="10" borderId="19" xfId="0" applyNumberFormat="1" applyFont="1" applyFill="1" applyBorder="1"/>
    <xf numFmtId="1" fontId="3" fillId="10" borderId="45" xfId="0" applyNumberFormat="1" applyFont="1" applyFill="1" applyBorder="1"/>
    <xf numFmtId="1" fontId="3" fillId="10" borderId="10" xfId="0" applyNumberFormat="1" applyFont="1" applyFill="1" applyBorder="1"/>
    <xf numFmtId="1" fontId="9" fillId="0" borderId="49" xfId="0" applyNumberFormat="1" applyFont="1" applyBorder="1"/>
    <xf numFmtId="1" fontId="3" fillId="10" borderId="7" xfId="0" applyNumberFormat="1" applyFont="1" applyFill="1" applyBorder="1"/>
    <xf numFmtId="1" fontId="3" fillId="9" borderId="7" xfId="0" applyNumberFormat="1" applyFont="1" applyFill="1" applyBorder="1"/>
    <xf numFmtId="1" fontId="3" fillId="7" borderId="45" xfId="0" applyNumberFormat="1" applyFont="1" applyFill="1" applyBorder="1"/>
    <xf numFmtId="1" fontId="3" fillId="0" borderId="8" xfId="0" applyNumberFormat="1" applyFont="1" applyBorder="1"/>
    <xf numFmtId="1" fontId="3" fillId="0" borderId="44" xfId="0" applyNumberFormat="1" applyFont="1" applyBorder="1"/>
    <xf numFmtId="0" fontId="69" fillId="0" borderId="0" xfId="1" applyFont="1"/>
    <xf numFmtId="0" fontId="1" fillId="0" borderId="0" xfId="1"/>
    <xf numFmtId="164" fontId="1" fillId="0" borderId="0" xfId="1" applyNumberFormat="1"/>
    <xf numFmtId="0" fontId="1" fillId="0" borderId="52" xfId="1" applyBorder="1" applyAlignment="1">
      <alignment horizontal="left"/>
    </xf>
    <xf numFmtId="0" fontId="1" fillId="0" borderId="1" xfId="1" applyBorder="1"/>
    <xf numFmtId="164" fontId="69" fillId="0" borderId="31" xfId="1" applyNumberFormat="1" applyFont="1" applyBorder="1"/>
    <xf numFmtId="164" fontId="1" fillId="0" borderId="31" xfId="1" applyNumberFormat="1" applyBorder="1"/>
    <xf numFmtId="15" fontId="1" fillId="0" borderId="0" xfId="1" applyNumberFormat="1"/>
    <xf numFmtId="14" fontId="1" fillId="0" borderId="0" xfId="1" applyNumberFormat="1"/>
    <xf numFmtId="164" fontId="69" fillId="0" borderId="0" xfId="1" applyNumberFormat="1" applyFont="1"/>
    <xf numFmtId="9" fontId="1" fillId="0" borderId="0" xfId="1" applyNumberFormat="1"/>
    <xf numFmtId="164" fontId="1" fillId="0" borderId="41" xfId="1" applyNumberFormat="1" applyBorder="1"/>
    <xf numFmtId="17" fontId="1" fillId="0" borderId="0" xfId="1" applyNumberFormat="1"/>
    <xf numFmtId="14" fontId="15" fillId="0" borderId="0" xfId="0" applyNumberFormat="1" applyFont="1"/>
    <xf numFmtId="2" fontId="3" fillId="0" borderId="0" xfId="0" applyNumberFormat="1" applyFont="1"/>
    <xf numFmtId="2" fontId="2" fillId="0" borderId="31" xfId="0" applyNumberFormat="1" applyFont="1" applyBorder="1"/>
    <xf numFmtId="0" fontId="20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0" fontId="37" fillId="0" borderId="0" xfId="0" applyFont="1" applyAlignment="1">
      <alignment horizontal="right"/>
    </xf>
    <xf numFmtId="0" fontId="46" fillId="0" borderId="26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1" fillId="0" borderId="2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2" fontId="4" fillId="0" borderId="6" xfId="0" applyNumberFormat="1" applyFont="1" applyBorder="1"/>
    <xf numFmtId="2" fontId="45" fillId="0" borderId="0" xfId="0" applyNumberFormat="1" applyFont="1" applyAlignment="1">
      <alignment horizontal="center"/>
    </xf>
    <xf numFmtId="2" fontId="44" fillId="0" borderId="0" xfId="0" applyNumberFormat="1" applyFont="1"/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2" fontId="2" fillId="0" borderId="38" xfId="0" applyNumberFormat="1" applyFont="1" applyBorder="1" applyAlignment="1">
      <alignment horizontal="centerContinuous"/>
    </xf>
    <xf numFmtId="2" fontId="2" fillId="0" borderId="40" xfId="0" applyNumberFormat="1" applyFont="1" applyBorder="1"/>
    <xf numFmtId="0" fontId="2" fillId="0" borderId="0" xfId="0" applyFont="1" applyAlignment="1">
      <alignment horizontal="left"/>
    </xf>
    <xf numFmtId="0" fontId="2" fillId="0" borderId="39" xfId="0" applyFont="1" applyBorder="1" applyAlignment="1">
      <alignment horizontal="right"/>
    </xf>
    <xf numFmtId="0" fontId="6" fillId="0" borderId="0" xfId="0" applyFont="1" applyAlignment="1">
      <alignment horizontal="left"/>
    </xf>
    <xf numFmtId="2" fontId="4" fillId="0" borderId="41" xfId="0" applyNumberFormat="1" applyFont="1" applyBorder="1"/>
    <xf numFmtId="2" fontId="4" fillId="0" borderId="4" xfId="0" applyNumberFormat="1" applyFont="1" applyBorder="1"/>
    <xf numFmtId="0" fontId="6" fillId="0" borderId="0" xfId="0" applyFont="1" applyAlignment="1">
      <alignment horizontal="centerContinuous"/>
    </xf>
    <xf numFmtId="2" fontId="37" fillId="0" borderId="0" xfId="0" applyNumberFormat="1" applyFont="1" applyAlignment="1">
      <alignment horizontal="center"/>
    </xf>
    <xf numFmtId="167" fontId="37" fillId="0" borderId="0" xfId="0" applyNumberFormat="1" applyFont="1" applyAlignment="1">
      <alignment horizontal="left"/>
    </xf>
    <xf numFmtId="165" fontId="4" fillId="0" borderId="0" xfId="2" applyFont="1"/>
    <xf numFmtId="2" fontId="2" fillId="0" borderId="41" xfId="0" applyNumberFormat="1" applyFont="1" applyBorder="1" applyAlignment="1">
      <alignment horizontal="center"/>
    </xf>
    <xf numFmtId="2" fontId="2" fillId="0" borderId="41" xfId="0" applyNumberFormat="1" applyFont="1" applyBorder="1"/>
    <xf numFmtId="0" fontId="4" fillId="0" borderId="22" xfId="0" applyFont="1" applyBorder="1"/>
    <xf numFmtId="2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38" xfId="0" applyFont="1" applyBorder="1"/>
    <xf numFmtId="0" fontId="18" fillId="0" borderId="0" xfId="0" applyFont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26" xfId="0" applyFont="1" applyBorder="1" applyAlignment="1">
      <alignment horizontal="centerContinuous"/>
    </xf>
    <xf numFmtId="0" fontId="6" fillId="0" borderId="27" xfId="0" applyFont="1" applyBorder="1" applyAlignment="1">
      <alignment horizontal="centerContinuous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Continuous"/>
    </xf>
    <xf numFmtId="2" fontId="4" fillId="0" borderId="29" xfId="0" applyNumberFormat="1" applyFont="1" applyBorder="1" applyAlignment="1">
      <alignment horizontal="centerContinuous"/>
    </xf>
    <xf numFmtId="2" fontId="4" fillId="0" borderId="30" xfId="0" applyNumberFormat="1" applyFont="1" applyBorder="1" applyAlignment="1">
      <alignment horizontal="centerContinuous"/>
    </xf>
    <xf numFmtId="2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Continuous"/>
    </xf>
    <xf numFmtId="2" fontId="4" fillId="0" borderId="0" xfId="0" applyNumberFormat="1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/>
    <xf numFmtId="167" fontId="4" fillId="0" borderId="0" xfId="0" applyNumberFormat="1" applyFont="1"/>
    <xf numFmtId="16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0" fontId="28" fillId="0" borderId="25" xfId="0" applyFont="1" applyBorder="1" applyAlignment="1">
      <alignment horizontal="centerContinuous"/>
    </xf>
    <xf numFmtId="0" fontId="28" fillId="0" borderId="27" xfId="0" applyFont="1" applyBorder="1" applyAlignment="1">
      <alignment horizontal="centerContinuous"/>
    </xf>
    <xf numFmtId="0" fontId="2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4" fillId="0" borderId="2" xfId="0" applyNumberFormat="1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20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0" xfId="0" applyFont="1" applyBorder="1" applyAlignment="1">
      <alignment horizontal="center"/>
    </xf>
    <xf numFmtId="0" fontId="22" fillId="0" borderId="2" xfId="0" applyFont="1" applyBorder="1"/>
    <xf numFmtId="0" fontId="26" fillId="0" borderId="0" xfId="0" applyFont="1" applyAlignment="1">
      <alignment horizontal="center"/>
    </xf>
    <xf numFmtId="2" fontId="13" fillId="3" borderId="0" xfId="0" applyNumberFormat="1" applyFont="1" applyFill="1"/>
    <xf numFmtId="169" fontId="13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2" fontId="17" fillId="0" borderId="0" xfId="0" applyNumberFormat="1" applyFont="1"/>
    <xf numFmtId="2" fontId="15" fillId="0" borderId="0" xfId="0" applyNumberFormat="1" applyFont="1"/>
    <xf numFmtId="2" fontId="13" fillId="0" borderId="31" xfId="0" applyNumberFormat="1" applyFont="1" applyBorder="1"/>
    <xf numFmtId="169" fontId="13" fillId="0" borderId="31" xfId="0" applyNumberFormat="1" applyFont="1" applyBorder="1" applyAlignment="1">
      <alignment horizontal="right"/>
    </xf>
    <xf numFmtId="169" fontId="13" fillId="0" borderId="0" xfId="0" applyNumberFormat="1" applyFont="1"/>
    <xf numFmtId="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2" fontId="13" fillId="3" borderId="0" xfId="0" applyNumberFormat="1" applyFont="1" applyFill="1" applyAlignment="1">
      <alignment horizontal="right"/>
    </xf>
    <xf numFmtId="0" fontId="17" fillId="0" borderId="49" xfId="0" applyFont="1" applyBorder="1"/>
    <xf numFmtId="0" fontId="27" fillId="0" borderId="49" xfId="0" applyFont="1" applyBorder="1" applyAlignment="1">
      <alignment horizontal="center"/>
    </xf>
    <xf numFmtId="0" fontId="27" fillId="4" borderId="49" xfId="0" applyFont="1" applyFill="1" applyBorder="1" applyAlignment="1">
      <alignment horizontal="center"/>
    </xf>
    <xf numFmtId="0" fontId="27" fillId="5" borderId="8" xfId="0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right"/>
    </xf>
    <xf numFmtId="2" fontId="17" fillId="0" borderId="49" xfId="0" applyNumberFormat="1" applyFont="1" applyBorder="1" applyAlignment="1">
      <alignment horizontal="center"/>
    </xf>
    <xf numFmtId="2" fontId="17" fillId="4" borderId="3" xfId="0" applyNumberFormat="1" applyFont="1" applyFill="1" applyBorder="1" applyAlignment="1">
      <alignment horizontal="center"/>
    </xf>
    <xf numFmtId="2" fontId="15" fillId="5" borderId="11" xfId="0" applyNumberFormat="1" applyFont="1" applyFill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1" fontId="28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49" fontId="13" fillId="2" borderId="0" xfId="0" applyNumberFormat="1" applyFont="1" applyFill="1"/>
    <xf numFmtId="0" fontId="20" fillId="0" borderId="0" xfId="0" applyFont="1" applyAlignment="1">
      <alignment horizontal="center"/>
    </xf>
    <xf numFmtId="2" fontId="4" fillId="0" borderId="28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6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/>
    <xf numFmtId="0" fontId="71" fillId="0" borderId="0" xfId="0" applyFont="1" applyFill="1" applyBorder="1" applyAlignment="1"/>
    <xf numFmtId="14" fontId="71" fillId="0" borderId="0" xfId="0" applyNumberFormat="1" applyFont="1" applyFill="1" applyBorder="1" applyAlignment="1"/>
    <xf numFmtId="0" fontId="2" fillId="0" borderId="31" xfId="0" applyFont="1" applyFill="1" applyBorder="1" applyAlignment="1"/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71" fillId="0" borderId="0" xfId="0" applyFont="1" applyFill="1" applyBorder="1" applyAlignment="1">
      <alignment wrapText="1"/>
    </xf>
  </cellXfs>
  <cellStyles count="3">
    <cellStyle name="Currency" xfId="2" builtinId="4"/>
    <cellStyle name="Normal" xfId="0" builtinId="0"/>
    <cellStyle name="Normal 2" xfId="1" xr:uid="{CA7D8184-4942-40FF-976B-05012C7B058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arlow\Finance\AGAR%2022-23\20-Bank-reconciliation.xlsx" TargetMode="External"/><Relationship Id="rId1" Type="http://schemas.openxmlformats.org/officeDocument/2006/relationships/externalLinkPath" Target="file:///E:\Farlow\Finance\AGAR%2022-23\20-Bank-reconcili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arlow\Finance\AGAR%2022-23\Farlow%20Accounts%2022-23.xlsx" TargetMode="External"/><Relationship Id="rId1" Type="http://schemas.openxmlformats.org/officeDocument/2006/relationships/externalLinkPath" Target="file:///E:\Farlow\Finance\AGAR%2022-23\Farlow%20Accounts%2022-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87ab628d7b8cac0/Documents/Farlow/Finance/AGAR%2023-24/Budget%20Summary%2022-23%20Draft%2023-24%20V2.xlsx" TargetMode="External"/><Relationship Id="rId1" Type="http://schemas.openxmlformats.org/officeDocument/2006/relationships/externalLinkPath" Target="/087ab628d7b8cac0/Documents/Farlow/Finance/AGAR%2023-24/Budget%20Summary%2022-23%20Draft%2023-24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3e643c819d5a1adc/Documents/Control/FARLOW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 reconciliation"/>
      <sheetName val="Bank reconciliation example"/>
    </sheetNames>
    <sheetDataSet>
      <sheetData sheetId="0">
        <row r="42">
          <cell r="G42">
            <v>24924.129999999997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ipts &amp; Payments "/>
      <sheetName val="Balance Sheet"/>
      <sheetName val="Bank reconciliation"/>
      <sheetName val="Variances"/>
      <sheetName val="Reserves"/>
      <sheetName val="FIXED ASSETS"/>
    </sheetNames>
    <sheetDataSet>
      <sheetData sheetId="0" refreshError="1">
        <row r="3">
          <cell r="W3">
            <v>26074</v>
          </cell>
        </row>
        <row r="5">
          <cell r="L5">
            <v>40</v>
          </cell>
          <cell r="W5">
            <v>3000</v>
          </cell>
        </row>
        <row r="6">
          <cell r="L6">
            <v>100</v>
          </cell>
        </row>
        <row r="7">
          <cell r="L7">
            <v>55</v>
          </cell>
          <cell r="W7">
            <v>2714.55</v>
          </cell>
        </row>
        <row r="8">
          <cell r="A8">
            <v>44673</v>
          </cell>
        </row>
        <row r="9">
          <cell r="W9">
            <v>1395.4300000000003</v>
          </cell>
        </row>
        <row r="10">
          <cell r="L10">
            <v>100</v>
          </cell>
        </row>
        <row r="11">
          <cell r="O11">
            <v>451.00000000000006</v>
          </cell>
        </row>
        <row r="12">
          <cell r="O12">
            <v>386</v>
          </cell>
        </row>
        <row r="13">
          <cell r="W13">
            <v>5469.34</v>
          </cell>
        </row>
        <row r="15">
          <cell r="O15">
            <v>514.95000000000005</v>
          </cell>
          <cell r="W15">
            <v>24923.78</v>
          </cell>
        </row>
        <row r="16">
          <cell r="O16">
            <v>460</v>
          </cell>
        </row>
        <row r="17">
          <cell r="O17">
            <v>597.5</v>
          </cell>
          <cell r="W17">
            <v>24923.78</v>
          </cell>
        </row>
        <row r="18">
          <cell r="L18">
            <v>111</v>
          </cell>
        </row>
        <row r="19">
          <cell r="O19">
            <v>469</v>
          </cell>
          <cell r="W19">
            <v>16392</v>
          </cell>
        </row>
        <row r="21">
          <cell r="O21">
            <v>364</v>
          </cell>
        </row>
        <row r="24">
          <cell r="O24">
            <v>365</v>
          </cell>
        </row>
        <row r="26">
          <cell r="L26">
            <v>150</v>
          </cell>
        </row>
        <row r="27">
          <cell r="N27">
            <v>721.49</v>
          </cell>
        </row>
        <row r="39">
          <cell r="E39">
            <v>3000</v>
          </cell>
        </row>
        <row r="41">
          <cell r="E41">
            <v>1324.75</v>
          </cell>
          <cell r="L41">
            <v>1395.4300000000003</v>
          </cell>
        </row>
        <row r="43">
          <cell r="E43">
            <v>750</v>
          </cell>
          <cell r="L43">
            <v>214</v>
          </cell>
        </row>
        <row r="44">
          <cell r="E44">
            <v>597.5</v>
          </cell>
        </row>
        <row r="45">
          <cell r="E45">
            <v>1.38</v>
          </cell>
          <cell r="L45">
            <v>30</v>
          </cell>
        </row>
        <row r="46">
          <cell r="E46">
            <v>40.92</v>
          </cell>
          <cell r="L46">
            <v>100</v>
          </cell>
        </row>
        <row r="54">
          <cell r="L54">
            <v>240.4</v>
          </cell>
        </row>
      </sheetData>
      <sheetData sheetId="1" refreshError="1">
        <row r="79">
          <cell r="D79">
            <v>1191.6600000000001</v>
          </cell>
        </row>
        <row r="80">
          <cell r="D80">
            <v>1324.75</v>
          </cell>
        </row>
        <row r="94">
          <cell r="E94">
            <v>2569.86</v>
          </cell>
        </row>
        <row r="103">
          <cell r="A103" t="str">
            <v>Transparency  Reserve</v>
          </cell>
        </row>
        <row r="107">
          <cell r="E107">
            <v>1449.97</v>
          </cell>
        </row>
        <row r="114">
          <cell r="E114">
            <v>1967.83</v>
          </cell>
        </row>
      </sheetData>
      <sheetData sheetId="2" refreshError="1"/>
      <sheetData sheetId="3" refreshError="1"/>
      <sheetData sheetId="4" refreshError="1">
        <row r="7">
          <cell r="D7">
            <v>2516.41</v>
          </cell>
        </row>
        <row r="8">
          <cell r="D8">
            <v>200</v>
          </cell>
        </row>
        <row r="9">
          <cell r="D9">
            <v>2569.86</v>
          </cell>
        </row>
        <row r="10">
          <cell r="D10">
            <v>10236.34</v>
          </cell>
        </row>
        <row r="11">
          <cell r="D11">
            <v>1449.97</v>
          </cell>
        </row>
        <row r="12">
          <cell r="D12">
            <v>1967.83</v>
          </cell>
        </row>
        <row r="13">
          <cell r="D13">
            <v>1390.59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23 &amp; 23-24"/>
    </sheetNames>
    <sheetDataSet>
      <sheetData sheetId="0">
        <row r="39">
          <cell r="I39"/>
        </row>
        <row r="51">
          <cell r="I51"/>
        </row>
        <row r="54">
          <cell r="I54">
            <v>0</v>
          </cell>
        </row>
        <row r="58">
          <cell r="I58"/>
        </row>
        <row r="59">
          <cell r="I59">
            <v>1390.59</v>
          </cell>
        </row>
        <row r="61">
          <cell r="I61"/>
        </row>
        <row r="62">
          <cell r="I62">
            <v>10236.34</v>
          </cell>
        </row>
        <row r="65">
          <cell r="I65"/>
        </row>
        <row r="66">
          <cell r="I66">
            <v>850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S 2013"/>
      <sheetName val="ACCOUNTS 2014"/>
      <sheetName val="ACCOUNTS 2015"/>
      <sheetName val="ACCOUNTS 2016"/>
      <sheetName val="FIXED ASSETS"/>
      <sheetName val="TEST 2014"/>
      <sheetName val="Sheet1"/>
      <sheetName val="Sheet3"/>
      <sheetName val="Sheet2"/>
    </sheetNames>
    <sheetDataSet>
      <sheetData sheetId="0" refreshError="1"/>
      <sheetData sheetId="1" refreshError="1">
        <row r="110">
          <cell r="A110">
            <v>41690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B8" sqref="B8"/>
    </sheetView>
  </sheetViews>
  <sheetFormatPr defaultRowHeight="13.15"/>
  <cols>
    <col min="1" max="1" width="27.28515625" customWidth="1"/>
  </cols>
  <sheetData>
    <row r="1" spans="1:4" ht="17.45">
      <c r="A1" s="398" t="s">
        <v>0</v>
      </c>
      <c r="B1" s="398"/>
      <c r="C1" s="398"/>
      <c r="D1" s="398"/>
    </row>
    <row r="2" spans="1:4" ht="17.45">
      <c r="A2" s="299"/>
      <c r="B2" s="299"/>
      <c r="C2" s="299"/>
      <c r="D2" s="299"/>
    </row>
    <row r="3" spans="1:4">
      <c r="A3" t="s">
        <v>1</v>
      </c>
      <c r="B3" s="173" t="s">
        <v>2</v>
      </c>
    </row>
    <row r="4" spans="1:4">
      <c r="A4" t="s">
        <v>3</v>
      </c>
      <c r="B4" s="173" t="s">
        <v>4</v>
      </c>
      <c r="C4" s="74"/>
    </row>
    <row r="5" spans="1:4">
      <c r="A5" t="s">
        <v>5</v>
      </c>
      <c r="B5" s="173" t="s">
        <v>6</v>
      </c>
      <c r="C5" s="74"/>
    </row>
    <row r="8" spans="1:4">
      <c r="A8" t="s">
        <v>7</v>
      </c>
      <c r="B8" s="72">
        <v>2023</v>
      </c>
    </row>
    <row r="9" spans="1:4">
      <c r="A9" t="s">
        <v>8</v>
      </c>
      <c r="B9" s="72">
        <v>2024</v>
      </c>
    </row>
  </sheetData>
  <mergeCells count="1">
    <mergeCell ref="A1:D1"/>
  </mergeCells>
  <phoneticPr fontId="18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1401-C350-49FC-BAA4-4136F446904A}">
  <dimension ref="A1:K96"/>
  <sheetViews>
    <sheetView topLeftCell="B1" workbookViewId="0">
      <selection activeCell="L22" sqref="L22"/>
    </sheetView>
  </sheetViews>
  <sheetFormatPr defaultColWidth="8.85546875" defaultRowHeight="14.45"/>
  <cols>
    <col min="1" max="1" width="10.7109375" style="266" bestFit="1" customWidth="1"/>
    <col min="2" max="2" width="35.85546875" style="266" bestFit="1" customWidth="1"/>
    <col min="3" max="3" width="10" style="266" bestFit="1" customWidth="1"/>
    <col min="4" max="4" width="9.85546875" style="266" bestFit="1" customWidth="1"/>
    <col min="5" max="5" width="10.140625" style="266" bestFit="1" customWidth="1"/>
    <col min="6" max="6" width="8.85546875" style="266"/>
    <col min="7" max="7" width="10.140625" style="266" bestFit="1" customWidth="1"/>
    <col min="8" max="8" width="8.85546875" style="266"/>
    <col min="9" max="9" width="10.140625" style="266" bestFit="1" customWidth="1"/>
    <col min="10" max="10" width="8.85546875" style="266"/>
    <col min="11" max="11" width="9.85546875" style="266" bestFit="1" customWidth="1"/>
    <col min="12" max="16384" width="8.85546875" style="266"/>
  </cols>
  <sheetData>
    <row r="1" spans="1:6">
      <c r="A1" s="265" t="s">
        <v>310</v>
      </c>
    </row>
    <row r="2" spans="1:6">
      <c r="A2" s="265" t="s">
        <v>324</v>
      </c>
      <c r="E2" s="267"/>
    </row>
    <row r="3" spans="1:6">
      <c r="E3" s="267"/>
    </row>
    <row r="4" spans="1:6">
      <c r="B4" s="266" t="s">
        <v>325</v>
      </c>
      <c r="E4" s="267">
        <f>E30+E31</f>
        <v>3174.56</v>
      </c>
    </row>
    <row r="5" spans="1:6">
      <c r="B5" s="266" t="s">
        <v>326</v>
      </c>
      <c r="E5" s="267">
        <f>E72</f>
        <v>3840</v>
      </c>
    </row>
    <row r="6" spans="1:6">
      <c r="B6" s="266" t="s">
        <v>327</v>
      </c>
      <c r="E6" s="267">
        <f>E78+E80</f>
        <v>4466.41</v>
      </c>
    </row>
    <row r="7" spans="1:6">
      <c r="B7" s="268" t="s">
        <v>328</v>
      </c>
      <c r="E7" s="267"/>
    </row>
    <row r="8" spans="1:6">
      <c r="B8" s="268" t="s">
        <v>329</v>
      </c>
      <c r="C8" s="267">
        <f>E34</f>
        <v>1479</v>
      </c>
      <c r="E8" s="267"/>
    </row>
    <row r="9" spans="1:6">
      <c r="B9" s="266" t="s">
        <v>330</v>
      </c>
      <c r="C9" s="267">
        <f>E36</f>
        <v>2958</v>
      </c>
      <c r="E9" s="267"/>
    </row>
    <row r="10" spans="1:6">
      <c r="B10" s="268" t="s">
        <v>331</v>
      </c>
      <c r="C10" s="269"/>
      <c r="E10" s="267">
        <f>SUM(C7:C9)</f>
        <v>4437</v>
      </c>
    </row>
    <row r="11" spans="1:6">
      <c r="B11" s="266" t="s">
        <v>332</v>
      </c>
      <c r="E11" s="267"/>
    </row>
    <row r="12" spans="1:6">
      <c r="B12" s="266" t="s">
        <v>333</v>
      </c>
      <c r="E12" s="267">
        <f>E38+E32</f>
        <v>474.25</v>
      </c>
    </row>
    <row r="13" spans="1:6">
      <c r="E13" s="267"/>
    </row>
    <row r="14" spans="1:6" ht="15" thickBot="1">
      <c r="E14" s="270">
        <f>SUM(E4:E13)</f>
        <v>16392.22</v>
      </c>
    </row>
    <row r="15" spans="1:6" ht="15" thickTop="1">
      <c r="A15" s="265" t="s">
        <v>334</v>
      </c>
      <c r="E15" s="267"/>
      <c r="F15" s="267"/>
    </row>
    <row r="16" spans="1:6">
      <c r="E16" s="267"/>
      <c r="F16" s="267"/>
    </row>
    <row r="17" spans="1:6">
      <c r="B17" s="266" t="s">
        <v>325</v>
      </c>
      <c r="E17" s="267">
        <f>E30+E31</f>
        <v>3174.56</v>
      </c>
      <c r="F17" s="267"/>
    </row>
    <row r="18" spans="1:6">
      <c r="B18" s="266" t="s">
        <v>326</v>
      </c>
      <c r="E18" s="267">
        <f>E72</f>
        <v>3840</v>
      </c>
      <c r="F18" s="267"/>
    </row>
    <row r="19" spans="1:6">
      <c r="B19" s="266" t="s">
        <v>327</v>
      </c>
      <c r="E19" s="267">
        <f>E78+E80</f>
        <v>4466.41</v>
      </c>
      <c r="F19" s="267"/>
    </row>
    <row r="20" spans="1:6">
      <c r="B20" s="268" t="s">
        <v>331</v>
      </c>
      <c r="E20" s="267">
        <f>SUM(C21:C23)</f>
        <v>4751.47</v>
      </c>
      <c r="F20" s="267"/>
    </row>
    <row r="21" spans="1:6">
      <c r="B21" s="268" t="s">
        <v>328</v>
      </c>
      <c r="E21" s="267"/>
      <c r="F21" s="267"/>
    </row>
    <row r="22" spans="1:6">
      <c r="B22" s="268" t="s">
        <v>329</v>
      </c>
      <c r="C22" s="267">
        <f>E85+E86</f>
        <v>1593.47</v>
      </c>
      <c r="E22" s="267"/>
      <c r="F22" s="267"/>
    </row>
    <row r="23" spans="1:6">
      <c r="B23" s="266" t="s">
        <v>330</v>
      </c>
      <c r="C23" s="267">
        <f>E36+E41</f>
        <v>3158</v>
      </c>
      <c r="E23" s="267"/>
      <c r="F23" s="267"/>
    </row>
    <row r="24" spans="1:6">
      <c r="B24" s="266" t="s">
        <v>332</v>
      </c>
      <c r="E24" s="267">
        <f>E37</f>
        <v>507.49</v>
      </c>
      <c r="F24" s="267"/>
    </row>
    <row r="25" spans="1:6">
      <c r="B25" s="266" t="s">
        <v>333</v>
      </c>
      <c r="E25" s="267">
        <f>E38+E32</f>
        <v>474.25</v>
      </c>
      <c r="F25" s="267"/>
    </row>
    <row r="26" spans="1:6">
      <c r="E26" s="267"/>
      <c r="F26" s="267"/>
    </row>
    <row r="27" spans="1:6" ht="15" thickBot="1">
      <c r="E27" s="271">
        <f>SUM(E17:E26)</f>
        <v>17214.18</v>
      </c>
      <c r="F27" s="267"/>
    </row>
    <row r="28" spans="1:6" ht="15" thickTop="1">
      <c r="E28" s="267"/>
      <c r="F28" s="267"/>
    </row>
    <row r="29" spans="1:6">
      <c r="A29" s="266" t="s">
        <v>335</v>
      </c>
    </row>
    <row r="30" spans="1:6">
      <c r="B30" s="266" t="s">
        <v>325</v>
      </c>
      <c r="E30" s="267">
        <v>3150</v>
      </c>
      <c r="F30" s="267"/>
    </row>
    <row r="31" spans="1:6">
      <c r="B31" s="266" t="s">
        <v>336</v>
      </c>
      <c r="E31" s="267">
        <v>24.56</v>
      </c>
      <c r="F31" s="267"/>
    </row>
    <row r="32" spans="1:6">
      <c r="B32" s="266" t="s">
        <v>337</v>
      </c>
      <c r="E32" s="267">
        <v>386.4</v>
      </c>
      <c r="F32" s="267"/>
    </row>
    <row r="33" spans="1:9">
      <c r="B33" s="266" t="s">
        <v>326</v>
      </c>
      <c r="E33" s="267">
        <v>3840</v>
      </c>
      <c r="F33" s="267"/>
    </row>
    <row r="34" spans="1:9">
      <c r="A34" s="272">
        <v>42978</v>
      </c>
      <c r="B34" s="268" t="s">
        <v>338</v>
      </c>
      <c r="E34" s="267">
        <f>1479</f>
        <v>1479</v>
      </c>
      <c r="F34" s="267"/>
      <c r="I34" s="267"/>
    </row>
    <row r="35" spans="1:9">
      <c r="A35" s="272">
        <v>42978</v>
      </c>
      <c r="B35" s="268" t="s">
        <v>338</v>
      </c>
      <c r="E35" s="267">
        <v>114.47</v>
      </c>
      <c r="F35" s="267"/>
      <c r="I35" s="267"/>
    </row>
    <row r="36" spans="1:9">
      <c r="A36" s="272">
        <v>43179</v>
      </c>
      <c r="B36" s="266" t="s">
        <v>330</v>
      </c>
      <c r="E36" s="267">
        <v>2958</v>
      </c>
      <c r="F36" s="267"/>
      <c r="I36" s="267"/>
    </row>
    <row r="37" spans="1:9">
      <c r="A37" s="272">
        <v>42781</v>
      </c>
      <c r="B37" s="266" t="s">
        <v>332</v>
      </c>
      <c r="E37" s="267">
        <v>507.49</v>
      </c>
      <c r="F37" s="267"/>
    </row>
    <row r="38" spans="1:9">
      <c r="A38" s="273" t="e">
        <f>+'[4]ACCOUNTS 2014'!A137</f>
        <v>#REF!</v>
      </c>
      <c r="B38" s="266" t="s">
        <v>333</v>
      </c>
      <c r="D38" s="266" t="s">
        <v>339</v>
      </c>
      <c r="E38" s="267">
        <v>87.85</v>
      </c>
      <c r="F38" s="267"/>
      <c r="I38" s="267">
        <f>+G38+E38</f>
        <v>87.85</v>
      </c>
    </row>
    <row r="39" spans="1:9">
      <c r="A39" s="272">
        <v>42825</v>
      </c>
      <c r="B39" s="266" t="s">
        <v>340</v>
      </c>
      <c r="D39" s="272">
        <f>+A39</f>
        <v>42825</v>
      </c>
      <c r="E39" s="267">
        <f>SUM(E36:E38)</f>
        <v>3553.3399999999997</v>
      </c>
      <c r="F39" s="267"/>
    </row>
    <row r="40" spans="1:9">
      <c r="A40" s="272">
        <v>42460</v>
      </c>
      <c r="B40" s="266" t="s">
        <v>327</v>
      </c>
      <c r="E40" s="267">
        <v>879.32</v>
      </c>
      <c r="F40" s="267" t="s">
        <v>341</v>
      </c>
    </row>
    <row r="41" spans="1:9">
      <c r="A41" s="272">
        <v>43307</v>
      </c>
      <c r="B41" s="266" t="s">
        <v>342</v>
      </c>
      <c r="E41" s="267">
        <v>200</v>
      </c>
      <c r="F41" s="267"/>
      <c r="I41" s="267"/>
    </row>
    <row r="42" spans="1:9">
      <c r="A42" s="272">
        <v>42825</v>
      </c>
      <c r="B42" s="266" t="s">
        <v>343</v>
      </c>
      <c r="E42" s="267">
        <v>1</v>
      </c>
      <c r="F42" s="267"/>
    </row>
    <row r="43" spans="1:9">
      <c r="E43" s="267"/>
      <c r="F43" s="267"/>
    </row>
    <row r="44" spans="1:9">
      <c r="E44" s="274">
        <f>SUM(E30:E43)</f>
        <v>17181.43</v>
      </c>
      <c r="F44" s="267"/>
      <c r="I44" s="266" t="s">
        <v>30</v>
      </c>
    </row>
    <row r="45" spans="1:9">
      <c r="E45" s="267">
        <f>E90-E44</f>
        <v>33.75</v>
      </c>
      <c r="F45" s="267"/>
    </row>
    <row r="46" spans="1:9">
      <c r="E46" s="267"/>
      <c r="F46" s="267"/>
    </row>
    <row r="48" spans="1:9">
      <c r="A48" s="266" t="s">
        <v>344</v>
      </c>
      <c r="C48" s="266" t="s">
        <v>345</v>
      </c>
      <c r="E48" s="266" t="s">
        <v>346</v>
      </c>
    </row>
    <row r="49" spans="1:11">
      <c r="A49" s="266" t="s">
        <v>347</v>
      </c>
      <c r="C49" s="272">
        <v>29171</v>
      </c>
      <c r="E49" s="267">
        <v>1500</v>
      </c>
      <c r="F49" s="267"/>
    </row>
    <row r="50" spans="1:11">
      <c r="A50" s="266" t="s">
        <v>348</v>
      </c>
      <c r="C50" s="266" t="s">
        <v>349</v>
      </c>
      <c r="E50" s="267">
        <v>1100</v>
      </c>
      <c r="F50" s="267"/>
    </row>
    <row r="51" spans="1:11">
      <c r="E51" s="267"/>
      <c r="F51" s="267"/>
    </row>
    <row r="52" spans="1:11">
      <c r="A52" s="266" t="s">
        <v>141</v>
      </c>
      <c r="E52" s="267">
        <f>+E50+E49</f>
        <v>2600</v>
      </c>
      <c r="F52" s="267"/>
    </row>
    <row r="53" spans="1:11">
      <c r="A53" s="266" t="s">
        <v>350</v>
      </c>
      <c r="C53" s="272">
        <v>38259</v>
      </c>
      <c r="E53" s="267">
        <v>-1500</v>
      </c>
      <c r="F53" s="267"/>
      <c r="H53" s="266" t="s">
        <v>351</v>
      </c>
      <c r="K53" s="267">
        <v>-9087.25</v>
      </c>
    </row>
    <row r="54" spans="1:11">
      <c r="E54" s="267"/>
      <c r="F54" s="267"/>
    </row>
    <row r="55" spans="1:11">
      <c r="A55" s="266" t="s">
        <v>352</v>
      </c>
      <c r="C55" s="272">
        <v>38442</v>
      </c>
      <c r="E55" s="267">
        <f>+E53+E52</f>
        <v>1100</v>
      </c>
      <c r="F55" s="267"/>
    </row>
    <row r="56" spans="1:11">
      <c r="E56" s="267"/>
      <c r="F56" s="267"/>
    </row>
    <row r="57" spans="1:11">
      <c r="A57" s="266" t="s">
        <v>353</v>
      </c>
      <c r="D57" s="275">
        <v>0.75</v>
      </c>
      <c r="E57" s="267">
        <v>-825</v>
      </c>
      <c r="F57" s="267"/>
    </row>
    <row r="58" spans="1:11">
      <c r="A58" s="266" t="s">
        <v>325</v>
      </c>
      <c r="E58" s="267">
        <v>3150</v>
      </c>
      <c r="F58" s="267"/>
    </row>
    <row r="59" spans="1:11">
      <c r="E59" s="267"/>
      <c r="F59" s="267"/>
    </row>
    <row r="60" spans="1:11">
      <c r="A60" s="266" t="s">
        <v>354</v>
      </c>
      <c r="E60" s="267">
        <f>+E58+E57+E55</f>
        <v>3425</v>
      </c>
      <c r="F60" s="267"/>
    </row>
    <row r="61" spans="1:11">
      <c r="A61" s="266" t="s">
        <v>355</v>
      </c>
      <c r="E61" s="267">
        <v>-275</v>
      </c>
      <c r="F61" s="267"/>
    </row>
    <row r="62" spans="1:11">
      <c r="A62" s="266" t="s">
        <v>356</v>
      </c>
      <c r="E62" s="267">
        <v>24.56</v>
      </c>
      <c r="F62" s="267"/>
    </row>
    <row r="63" spans="1:11">
      <c r="A63" s="266" t="s">
        <v>337</v>
      </c>
      <c r="E63" s="267">
        <v>386.4</v>
      </c>
      <c r="F63" s="267"/>
    </row>
    <row r="64" spans="1:11">
      <c r="A64" s="266" t="s">
        <v>357</v>
      </c>
      <c r="E64" s="267">
        <v>3840</v>
      </c>
      <c r="F64" s="267"/>
    </row>
    <row r="65" spans="1:10" ht="15" thickBot="1">
      <c r="E65" s="267"/>
      <c r="F65" s="267"/>
    </row>
    <row r="66" spans="1:10" ht="15" thickBot="1">
      <c r="A66" s="266" t="s">
        <v>358</v>
      </c>
      <c r="B66" s="272">
        <v>40999</v>
      </c>
      <c r="E66" s="276">
        <f>SUM(E60:E65)</f>
        <v>7400.96</v>
      </c>
      <c r="F66" s="267"/>
    </row>
    <row r="67" spans="1:10">
      <c r="E67" s="267"/>
      <c r="F67" s="267"/>
      <c r="I67" s="266" t="s">
        <v>359</v>
      </c>
    </row>
    <row r="68" spans="1:10">
      <c r="A68" s="266" t="s">
        <v>360</v>
      </c>
      <c r="E68" s="267"/>
      <c r="F68" s="267"/>
      <c r="G68" s="266" t="s">
        <v>361</v>
      </c>
      <c r="H68" s="275">
        <v>0.2</v>
      </c>
      <c r="I68" s="272">
        <v>41364</v>
      </c>
    </row>
    <row r="69" spans="1:10">
      <c r="B69" s="266" t="s">
        <v>325</v>
      </c>
      <c r="E69" s="267">
        <v>3150</v>
      </c>
      <c r="F69" s="267"/>
      <c r="G69" s="267"/>
      <c r="H69" s="267"/>
      <c r="I69" s="267">
        <f>+G69+E69</f>
        <v>3150</v>
      </c>
      <c r="J69" s="267"/>
    </row>
    <row r="70" spans="1:10">
      <c r="B70" s="266" t="s">
        <v>336</v>
      </c>
      <c r="E70" s="267">
        <v>24.56</v>
      </c>
      <c r="F70" s="267"/>
      <c r="G70" s="267"/>
      <c r="H70" s="267"/>
      <c r="I70" s="267">
        <f>+G70+E70</f>
        <v>24.56</v>
      </c>
      <c r="J70" s="267"/>
    </row>
    <row r="71" spans="1:10">
      <c r="B71" s="266" t="s">
        <v>337</v>
      </c>
      <c r="E71" s="267">
        <v>386.4</v>
      </c>
      <c r="F71" s="267"/>
      <c r="G71" s="267"/>
      <c r="H71" s="267"/>
      <c r="I71" s="267">
        <f>+G71+E71</f>
        <v>386.4</v>
      </c>
      <c r="J71" s="267"/>
    </row>
    <row r="72" spans="1:10">
      <c r="B72" s="266" t="s">
        <v>326</v>
      </c>
      <c r="E72" s="267">
        <v>3840</v>
      </c>
      <c r="F72" s="267"/>
      <c r="G72" s="267"/>
      <c r="H72" s="267"/>
      <c r="I72" s="267">
        <f>+G72+E72</f>
        <v>3840</v>
      </c>
      <c r="J72" s="267"/>
    </row>
    <row r="73" spans="1:10">
      <c r="E73" s="267"/>
      <c r="F73" s="267"/>
      <c r="G73" s="267"/>
      <c r="H73" s="267"/>
      <c r="I73" s="267"/>
      <c r="J73" s="267"/>
    </row>
    <row r="74" spans="1:10">
      <c r="E74" s="267">
        <v>7400.96</v>
      </c>
      <c r="F74" s="267"/>
      <c r="G74" s="267">
        <f>SUM(G69:G73)</f>
        <v>0</v>
      </c>
      <c r="H74" s="267"/>
      <c r="I74" s="267">
        <f>SUM(I69:I73)</f>
        <v>7400.96</v>
      </c>
      <c r="J74" s="267"/>
    </row>
    <row r="75" spans="1:10">
      <c r="A75" s="277"/>
      <c r="E75" s="267"/>
      <c r="F75" s="267"/>
      <c r="I75" s="267">
        <v>0</v>
      </c>
    </row>
    <row r="76" spans="1:10">
      <c r="A76" s="273">
        <f>+'[4]ACCOUNTS 2014'!A110</f>
        <v>41690</v>
      </c>
      <c r="B76" s="266" t="s">
        <v>333</v>
      </c>
      <c r="D76" s="266" t="s">
        <v>339</v>
      </c>
      <c r="E76" s="267">
        <v>87.85</v>
      </c>
      <c r="F76" s="267"/>
      <c r="I76" s="267">
        <f>+G76+E76</f>
        <v>87.85</v>
      </c>
    </row>
    <row r="77" spans="1:10">
      <c r="A77" s="266" t="s">
        <v>362</v>
      </c>
      <c r="E77" s="267">
        <v>7488.81</v>
      </c>
      <c r="F77" s="267"/>
      <c r="I77" s="267">
        <f>+I76+I74</f>
        <v>7488.81</v>
      </c>
    </row>
    <row r="78" spans="1:10">
      <c r="A78" s="272">
        <v>42094</v>
      </c>
      <c r="B78" s="266" t="s">
        <v>327</v>
      </c>
      <c r="E78" s="267">
        <v>3587.09</v>
      </c>
      <c r="F78" s="267" t="s">
        <v>341</v>
      </c>
      <c r="I78" s="267">
        <f>+E78</f>
        <v>3587.09</v>
      </c>
    </row>
    <row r="79" spans="1:10">
      <c r="A79" s="272">
        <f>+A78</f>
        <v>42094</v>
      </c>
      <c r="B79" s="266" t="s">
        <v>340</v>
      </c>
      <c r="D79" s="272">
        <f>+A79</f>
        <v>42094</v>
      </c>
      <c r="E79" s="267">
        <v>11075.9</v>
      </c>
      <c r="F79" s="267"/>
      <c r="I79" s="267">
        <f>+I78+I77</f>
        <v>11075.900000000001</v>
      </c>
    </row>
    <row r="80" spans="1:10">
      <c r="A80" s="272">
        <v>42460</v>
      </c>
      <c r="B80" s="266" t="s">
        <v>327</v>
      </c>
      <c r="E80" s="267">
        <v>879.32</v>
      </c>
      <c r="F80" s="267" t="s">
        <v>341</v>
      </c>
    </row>
    <row r="81" spans="1:9">
      <c r="A81" s="272">
        <v>42460</v>
      </c>
      <c r="B81" s="266" t="s">
        <v>340</v>
      </c>
      <c r="D81" s="272">
        <f>+A81</f>
        <v>42460</v>
      </c>
      <c r="E81" s="267">
        <v>11955.22</v>
      </c>
      <c r="F81" s="267"/>
    </row>
    <row r="82" spans="1:9">
      <c r="A82" s="272">
        <v>42781</v>
      </c>
      <c r="B82" s="266" t="s">
        <v>332</v>
      </c>
      <c r="E82" s="267">
        <v>507.49</v>
      </c>
      <c r="F82" s="267"/>
    </row>
    <row r="83" spans="1:9">
      <c r="A83" s="272">
        <v>42825</v>
      </c>
      <c r="B83" s="266" t="s">
        <v>343</v>
      </c>
      <c r="E83" s="267">
        <v>1</v>
      </c>
      <c r="F83" s="267"/>
    </row>
    <row r="84" spans="1:9">
      <c r="A84" s="272">
        <v>42825</v>
      </c>
      <c r="B84" s="266" t="s">
        <v>340</v>
      </c>
      <c r="D84" s="272">
        <f>+A84</f>
        <v>42825</v>
      </c>
      <c r="E84" s="267">
        <f>SUM(E81:E83)</f>
        <v>12463.71</v>
      </c>
      <c r="F84" s="267"/>
    </row>
    <row r="85" spans="1:9">
      <c r="A85" s="272">
        <v>42978</v>
      </c>
      <c r="B85" s="268" t="s">
        <v>338</v>
      </c>
      <c r="E85" s="267">
        <f>1479</f>
        <v>1479</v>
      </c>
      <c r="F85" s="267"/>
      <c r="I85" s="267"/>
    </row>
    <row r="86" spans="1:9">
      <c r="A86" s="272">
        <v>42978</v>
      </c>
      <c r="B86" s="268" t="s">
        <v>338</v>
      </c>
      <c r="E86" s="267">
        <v>114.47</v>
      </c>
      <c r="F86" s="267"/>
      <c r="I86" s="267"/>
    </row>
    <row r="87" spans="1:9">
      <c r="A87" s="272">
        <v>43179</v>
      </c>
      <c r="B87" s="266" t="s">
        <v>330</v>
      </c>
      <c r="E87" s="267">
        <v>2958</v>
      </c>
      <c r="F87" s="267"/>
      <c r="I87" s="267"/>
    </row>
    <row r="88" spans="1:9">
      <c r="D88" s="272">
        <v>43190</v>
      </c>
      <c r="E88" s="267">
        <f>SUM(E84:E87)</f>
        <v>17015.18</v>
      </c>
      <c r="F88" s="267"/>
      <c r="G88" s="267">
        <f>+E88-E78-E80</f>
        <v>12548.77</v>
      </c>
      <c r="H88" s="266" t="s">
        <v>363</v>
      </c>
      <c r="I88" s="267"/>
    </row>
    <row r="89" spans="1:9">
      <c r="A89" s="272">
        <v>43307</v>
      </c>
      <c r="B89" s="266" t="s">
        <v>342</v>
      </c>
      <c r="E89" s="267">
        <v>200</v>
      </c>
      <c r="F89" s="267"/>
      <c r="I89" s="267"/>
    </row>
    <row r="90" spans="1:9">
      <c r="D90" s="272">
        <v>43555</v>
      </c>
      <c r="E90" s="267">
        <f>+E89+E88</f>
        <v>17215.18</v>
      </c>
      <c r="F90" s="267"/>
      <c r="I90" s="267"/>
    </row>
    <row r="91" spans="1:9">
      <c r="E91" s="267"/>
      <c r="F91" s="267"/>
    </row>
    <row r="92" spans="1:9">
      <c r="E92" s="267"/>
      <c r="F92" s="267"/>
    </row>
    <row r="93" spans="1:9">
      <c r="E93" s="267"/>
      <c r="F93" s="267"/>
    </row>
    <row r="94" spans="1:9">
      <c r="E94" s="267"/>
      <c r="F94" s="267"/>
    </row>
    <row r="95" spans="1:9">
      <c r="E95" s="267"/>
      <c r="F95" s="267"/>
    </row>
    <row r="96" spans="1:9">
      <c r="E96" s="267"/>
      <c r="F96" s="267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1701-8D6E-4381-B1B0-0D08D565B8FB}">
  <sheetPr>
    <pageSetUpPr fitToPage="1"/>
  </sheetPr>
  <dimension ref="A1:F31"/>
  <sheetViews>
    <sheetView workbookViewId="0">
      <selection activeCell="B20" sqref="B20"/>
    </sheetView>
  </sheetViews>
  <sheetFormatPr defaultRowHeight="13.15"/>
  <cols>
    <col min="1" max="1" width="10.140625" bestFit="1" customWidth="1"/>
    <col min="2" max="2" width="21.7109375" customWidth="1"/>
    <col min="3" max="3" width="9.140625" bestFit="1" customWidth="1"/>
    <col min="4" max="4" width="10.28515625" bestFit="1" customWidth="1"/>
  </cols>
  <sheetData>
    <row r="1" spans="1:6">
      <c r="A1" s="8" t="s">
        <v>310</v>
      </c>
      <c r="B1" s="8"/>
      <c r="C1" s="8"/>
      <c r="D1" s="8"/>
    </row>
    <row r="2" spans="1:6">
      <c r="A2" t="s">
        <v>2</v>
      </c>
      <c r="B2" s="67" t="s">
        <v>364</v>
      </c>
      <c r="D2">
        <f>'[2]Balance Sheet'!$E$114</f>
        <v>1967.83</v>
      </c>
    </row>
    <row r="3" spans="1:6">
      <c r="A3" s="54" t="s">
        <v>365</v>
      </c>
      <c r="B3" s="54"/>
      <c r="C3" s="54"/>
      <c r="D3" s="54"/>
    </row>
    <row r="5" spans="1:6">
      <c r="A5" s="8" t="s">
        <v>366</v>
      </c>
      <c r="B5" s="169"/>
    </row>
    <row r="6" spans="1:6">
      <c r="A6" s="219">
        <f>'Bank Account'!A9</f>
        <v>45042</v>
      </c>
      <c r="B6" s="67" t="s">
        <v>367</v>
      </c>
      <c r="C6" s="231">
        <v>1200</v>
      </c>
      <c r="E6" s="67"/>
    </row>
    <row r="7" spans="1:6">
      <c r="A7" s="219">
        <f>'Bank Account'!A10</f>
        <v>45050</v>
      </c>
      <c r="B7" s="67" t="s">
        <v>368</v>
      </c>
      <c r="C7" s="231">
        <f>'Bank Account'!B10</f>
        <v>4418.28</v>
      </c>
    </row>
    <row r="8" spans="1:6">
      <c r="C8" s="4"/>
      <c r="F8" s="67"/>
    </row>
    <row r="11" spans="1:6">
      <c r="D11" s="86"/>
    </row>
    <row r="12" spans="1:6">
      <c r="D12" s="231">
        <f>SUM(C6:C11)</f>
        <v>5618.28</v>
      </c>
    </row>
    <row r="15" spans="1:6">
      <c r="A15" s="8" t="s">
        <v>369</v>
      </c>
      <c r="B15" s="169"/>
    </row>
    <row r="16" spans="1:6">
      <c r="A16" s="219">
        <f>'Bank Account'!A25</f>
        <v>45078</v>
      </c>
      <c r="B16" s="67" t="str">
        <f>'Bank Account'!C25</f>
        <v>SALC</v>
      </c>
      <c r="C16" s="170">
        <f>'Bank Account'!G25</f>
        <v>138.83000000000001</v>
      </c>
    </row>
    <row r="17" spans="1:4">
      <c r="A17" s="67" t="s">
        <v>370</v>
      </c>
      <c r="B17" s="67" t="e">
        <f>'Bank Account'!#REF!</f>
        <v>#REF!</v>
      </c>
      <c r="C17" s="170">
        <f>'Bank Account'!Z27</f>
        <v>337</v>
      </c>
      <c r="D17" s="170"/>
    </row>
    <row r="18" spans="1:4">
      <c r="A18" s="67"/>
      <c r="B18" s="67"/>
      <c r="C18" s="172"/>
      <c r="D18" s="170"/>
    </row>
    <row r="19" spans="1:4">
      <c r="A19" s="67"/>
      <c r="B19" s="67"/>
      <c r="C19" s="170"/>
      <c r="D19" s="170"/>
    </row>
    <row r="20" spans="1:4">
      <c r="A20" s="67"/>
      <c r="B20" s="67"/>
      <c r="C20" s="170"/>
      <c r="D20" s="170"/>
    </row>
    <row r="21" spans="1:4">
      <c r="A21" s="67"/>
      <c r="B21" s="67"/>
      <c r="C21" s="170"/>
      <c r="D21" s="170"/>
    </row>
    <row r="22" spans="1:4">
      <c r="A22" s="67"/>
      <c r="B22" s="67"/>
      <c r="C22" s="170"/>
      <c r="D22" s="170"/>
    </row>
    <row r="23" spans="1:4">
      <c r="A23" s="67"/>
      <c r="B23" s="67"/>
      <c r="C23" s="170"/>
      <c r="D23" s="170"/>
    </row>
    <row r="24" spans="1:4">
      <c r="A24" s="67"/>
      <c r="B24" s="67"/>
      <c r="C24" s="170"/>
      <c r="D24" s="170"/>
    </row>
    <row r="25" spans="1:4">
      <c r="C25" s="170"/>
      <c r="D25" s="170"/>
    </row>
    <row r="26" spans="1:4">
      <c r="C26" s="170"/>
      <c r="D26" s="170"/>
    </row>
    <row r="27" spans="1:4">
      <c r="C27" s="170"/>
      <c r="D27" s="171">
        <f>SUM(C16:C26)</f>
        <v>475.83000000000004</v>
      </c>
    </row>
    <row r="28" spans="1:4">
      <c r="C28" s="170"/>
      <c r="D28" s="170"/>
    </row>
    <row r="29" spans="1:4">
      <c r="C29" s="170"/>
      <c r="D29" s="170"/>
    </row>
    <row r="30" spans="1:4">
      <c r="A30" s="67"/>
      <c r="B30" s="178" t="s">
        <v>371</v>
      </c>
      <c r="C30" s="170"/>
      <c r="D30" s="231">
        <f>D2+SUM(D12-D27)</f>
        <v>7110.28</v>
      </c>
    </row>
    <row r="31" spans="1:4">
      <c r="C31" s="170"/>
      <c r="D31" s="170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8"/>
  <sheetViews>
    <sheetView workbookViewId="0">
      <selection activeCell="I37" sqref="I37"/>
    </sheetView>
  </sheetViews>
  <sheetFormatPr defaultColWidth="9.140625" defaultRowHeight="15"/>
  <cols>
    <col min="1" max="1" width="10.140625" style="55" bestFit="1" customWidth="1"/>
    <col min="2" max="2" width="30.7109375" style="55" bestFit="1" customWidth="1"/>
    <col min="3" max="3" width="9.140625" style="55"/>
    <col min="4" max="4" width="11" style="55" bestFit="1" customWidth="1"/>
    <col min="5" max="5" width="11.28515625" style="55" bestFit="1" customWidth="1"/>
    <col min="6" max="16384" width="9.140625" style="55"/>
  </cols>
  <sheetData>
    <row r="1" spans="1:7" ht="15.6">
      <c r="A1" s="18"/>
      <c r="B1" s="65" t="s">
        <v>9</v>
      </c>
      <c r="C1" s="65"/>
      <c r="D1" s="65"/>
      <c r="E1" s="14"/>
      <c r="F1" s="14"/>
      <c r="G1" s="18"/>
    </row>
    <row r="2" spans="1:7" ht="15.6">
      <c r="A2" s="18"/>
      <c r="B2" s="407" t="s">
        <v>178</v>
      </c>
      <c r="C2" s="407"/>
      <c r="D2" s="407"/>
      <c r="E2" s="178"/>
      <c r="F2" s="178"/>
      <c r="G2" s="18"/>
    </row>
    <row r="3" spans="1:7" ht="15.6">
      <c r="A3" s="18"/>
      <c r="B3" s="178"/>
      <c r="C3" s="178"/>
      <c r="D3" s="178"/>
      <c r="E3" s="178"/>
      <c r="F3" s="178"/>
      <c r="G3" s="18"/>
    </row>
    <row r="4" spans="1:7" ht="15.6">
      <c r="A4" s="18"/>
      <c r="B4" s="178"/>
      <c r="C4" s="178"/>
      <c r="D4" s="178"/>
      <c r="E4" s="178"/>
      <c r="F4" s="178"/>
      <c r="G4" s="18"/>
    </row>
    <row r="5" spans="1:7" ht="15.6">
      <c r="A5" s="18"/>
      <c r="B5" s="178" t="s">
        <v>372</v>
      </c>
      <c r="C5" s="178"/>
      <c r="D5" s="178"/>
      <c r="E5" s="178">
        <f>'[2]Balance Sheet'!$D$79</f>
        <v>1191.6600000000001</v>
      </c>
      <c r="F5" s="178"/>
      <c r="G5" s="18"/>
    </row>
    <row r="6" spans="1:7" ht="15.6">
      <c r="A6" s="11"/>
      <c r="B6" s="207" t="s">
        <v>366</v>
      </c>
      <c r="C6" s="207"/>
      <c r="D6" s="7"/>
      <c r="E6" s="7"/>
      <c r="F6" s="7"/>
      <c r="G6" s="11"/>
    </row>
    <row r="7" spans="1:7" ht="15.6">
      <c r="A7" s="278">
        <f>'[2]Receipts &amp; Payments '!$A$8</f>
        <v>44673</v>
      </c>
      <c r="B7" s="11" t="s">
        <v>178</v>
      </c>
      <c r="C7" s="11"/>
      <c r="D7" s="11">
        <f>'[2]Balance Sheet'!$D$80</f>
        <v>1324.75</v>
      </c>
      <c r="E7" s="7"/>
      <c r="F7" s="7"/>
      <c r="G7" s="11"/>
    </row>
    <row r="8" spans="1:7" ht="15.6">
      <c r="A8" s="7"/>
      <c r="B8" s="7"/>
      <c r="C8" s="7"/>
      <c r="D8" s="208"/>
      <c r="E8" s="7"/>
      <c r="F8" s="7"/>
      <c r="G8" s="11"/>
    </row>
    <row r="9" spans="1:7" ht="15.6">
      <c r="A9" s="7"/>
      <c r="B9" s="7"/>
      <c r="C9" s="7"/>
      <c r="D9" s="208"/>
      <c r="E9" s="7"/>
      <c r="F9" s="7"/>
      <c r="G9" s="11"/>
    </row>
    <row r="10" spans="1:7" ht="15.6">
      <c r="A10" s="7"/>
      <c r="B10" s="7"/>
      <c r="C10" s="7"/>
      <c r="D10" s="208"/>
      <c r="E10" s="7"/>
      <c r="F10" s="7"/>
      <c r="G10" s="11"/>
    </row>
    <row r="11" spans="1:7" ht="15.6">
      <c r="A11" s="7"/>
      <c r="B11" s="7"/>
      <c r="C11" s="7"/>
      <c r="D11" s="208"/>
      <c r="E11" s="7"/>
      <c r="F11" s="7"/>
      <c r="G11" s="11"/>
    </row>
    <row r="12" spans="1:7" ht="15.6">
      <c r="A12" s="11"/>
      <c r="B12" s="7"/>
      <c r="C12" s="7"/>
      <c r="D12" s="7"/>
      <c r="E12" s="7"/>
      <c r="F12" s="7"/>
      <c r="G12" s="11"/>
    </row>
    <row r="13" spans="1:7" ht="15.6">
      <c r="A13" s="11"/>
      <c r="B13" s="7"/>
      <c r="C13" s="7"/>
      <c r="D13" s="7"/>
      <c r="E13" s="7"/>
      <c r="F13" s="7"/>
      <c r="G13" s="11"/>
    </row>
    <row r="14" spans="1:7" ht="15.6">
      <c r="A14" s="11"/>
      <c r="B14" s="7"/>
      <c r="C14" s="7"/>
      <c r="D14" s="7"/>
      <c r="E14" s="7"/>
      <c r="F14" s="7"/>
      <c r="G14" s="11"/>
    </row>
    <row r="15" spans="1:7" ht="15.6">
      <c r="A15" s="11"/>
      <c r="B15" s="7"/>
      <c r="C15" s="7"/>
      <c r="D15" s="7"/>
      <c r="E15" s="7"/>
      <c r="F15" s="7"/>
      <c r="G15" s="11"/>
    </row>
    <row r="16" spans="1:7" ht="15.6">
      <c r="A16" s="11"/>
      <c r="B16" s="7"/>
      <c r="C16" s="7"/>
      <c r="D16" s="7"/>
      <c r="E16" s="7"/>
      <c r="F16" s="7"/>
      <c r="G16" s="11"/>
    </row>
    <row r="17" spans="1:7" ht="15.6">
      <c r="A17" s="11"/>
      <c r="B17" s="7"/>
      <c r="C17" s="7"/>
      <c r="D17" s="7"/>
      <c r="E17" s="209"/>
      <c r="F17" s="7"/>
      <c r="G17" s="11"/>
    </row>
    <row r="18" spans="1:7" ht="15.6">
      <c r="A18" s="11"/>
      <c r="B18" s="7"/>
      <c r="C18" s="7"/>
      <c r="D18" s="7"/>
      <c r="E18" s="208">
        <f>SUM(D7:D17)</f>
        <v>1324.75</v>
      </c>
      <c r="F18" s="7"/>
      <c r="G18" s="11"/>
    </row>
    <row r="19" spans="1:7" ht="15.6">
      <c r="A19" s="11"/>
      <c r="B19" s="7"/>
      <c r="C19" s="7"/>
      <c r="D19" s="7"/>
      <c r="E19" s="7"/>
      <c r="F19" s="7"/>
      <c r="G19" s="11"/>
    </row>
    <row r="20" spans="1:7" ht="15.6">
      <c r="A20" s="11"/>
      <c r="B20" s="7"/>
      <c r="C20" s="7"/>
      <c r="D20" s="7"/>
      <c r="E20" s="7"/>
      <c r="F20" s="7"/>
      <c r="G20" s="11"/>
    </row>
    <row r="21" spans="1:7" ht="15.6">
      <c r="A21" s="11"/>
      <c r="B21" s="207" t="s">
        <v>369</v>
      </c>
      <c r="C21" s="207"/>
      <c r="D21" s="7"/>
      <c r="E21" s="7"/>
      <c r="F21" s="7"/>
      <c r="G21" s="11"/>
    </row>
    <row r="22" spans="1:7" ht="15.6">
      <c r="A22" s="7"/>
      <c r="B22" s="7"/>
      <c r="C22" s="7"/>
      <c r="D22" s="208"/>
      <c r="E22" s="208"/>
      <c r="F22" s="7"/>
      <c r="G22" s="11"/>
    </row>
    <row r="23" spans="1:7" ht="15.6">
      <c r="A23" s="7"/>
      <c r="B23" s="7"/>
      <c r="C23" s="7"/>
      <c r="D23" s="208"/>
      <c r="E23" s="208"/>
      <c r="F23" s="7"/>
      <c r="G23" s="11"/>
    </row>
    <row r="24" spans="1:7" ht="15.6">
      <c r="A24" s="7"/>
      <c r="B24" s="7"/>
      <c r="C24" s="7"/>
      <c r="D24" s="208"/>
      <c r="E24" s="208"/>
      <c r="F24" s="7"/>
      <c r="G24" s="11"/>
    </row>
    <row r="25" spans="1:7" ht="15.6">
      <c r="A25" s="7"/>
      <c r="B25" s="7"/>
      <c r="C25" s="7"/>
      <c r="D25" s="208"/>
      <c r="E25" s="208"/>
      <c r="F25" s="7"/>
      <c r="G25" s="11"/>
    </row>
    <row r="26" spans="1:7" ht="15.6">
      <c r="A26" s="11"/>
      <c r="B26" s="7"/>
      <c r="C26" s="7"/>
      <c r="D26" s="208"/>
      <c r="E26" s="208"/>
      <c r="F26" s="7"/>
      <c r="G26" s="11"/>
    </row>
    <row r="27" spans="1:7" ht="15.6">
      <c r="A27" s="11"/>
      <c r="B27" s="7"/>
      <c r="C27" s="7"/>
      <c r="D27" s="208"/>
      <c r="E27" s="208"/>
      <c r="F27" s="7"/>
      <c r="G27" s="11"/>
    </row>
    <row r="28" spans="1:7" ht="15.6">
      <c r="A28" s="11"/>
      <c r="B28" s="7"/>
      <c r="C28" s="7"/>
      <c r="D28" s="208"/>
      <c r="E28" s="208"/>
      <c r="F28" s="7"/>
      <c r="G28" s="11"/>
    </row>
    <row r="29" spans="1:7" ht="15.6">
      <c r="A29" s="11"/>
      <c r="B29" s="7"/>
      <c r="C29" s="7"/>
      <c r="D29" s="208"/>
      <c r="E29" s="208"/>
      <c r="F29" s="7"/>
      <c r="G29" s="11"/>
    </row>
    <row r="30" spans="1:7" ht="15.6">
      <c r="A30" s="11"/>
      <c r="B30" s="7"/>
      <c r="C30" s="7"/>
      <c r="D30" s="208"/>
      <c r="E30" s="208"/>
      <c r="F30" s="7"/>
      <c r="G30" s="11"/>
    </row>
    <row r="31" spans="1:7" ht="15.6">
      <c r="A31" s="11"/>
      <c r="B31" s="7"/>
      <c r="C31" s="7"/>
      <c r="D31" s="208"/>
      <c r="E31" s="208"/>
      <c r="F31" s="7"/>
      <c r="G31" s="11"/>
    </row>
    <row r="32" spans="1:7" ht="15.6">
      <c r="A32" s="11"/>
      <c r="B32" s="7"/>
      <c r="C32" s="7"/>
      <c r="D32" s="208"/>
      <c r="E32" s="208"/>
      <c r="F32" s="7"/>
      <c r="G32" s="11"/>
    </row>
    <row r="33" spans="1:7" ht="15.6">
      <c r="A33" s="11"/>
      <c r="B33" s="7"/>
      <c r="C33" s="7"/>
      <c r="D33" s="208"/>
      <c r="E33" s="210">
        <f>SUM(D22:D32)</f>
        <v>0</v>
      </c>
      <c r="F33" s="7"/>
      <c r="G33" s="11"/>
    </row>
    <row r="34" spans="1:7" ht="15.6">
      <c r="A34" s="11"/>
      <c r="B34" s="7"/>
      <c r="C34" s="7"/>
      <c r="D34" s="208"/>
      <c r="E34" s="208"/>
      <c r="F34" s="7"/>
      <c r="G34" s="11"/>
    </row>
    <row r="35" spans="1:7" ht="15.6">
      <c r="A35" s="18"/>
      <c r="B35" s="178"/>
      <c r="C35" s="178"/>
      <c r="D35" s="179"/>
      <c r="E35" s="179"/>
      <c r="F35" s="178"/>
      <c r="G35" s="18"/>
    </row>
    <row r="36" spans="1:7" ht="15.6">
      <c r="A36" s="18"/>
      <c r="B36" s="178" t="s">
        <v>371</v>
      </c>
      <c r="D36" s="179"/>
      <c r="E36" s="179">
        <f>E5+SUM(E18-E33)</f>
        <v>2516.41</v>
      </c>
      <c r="F36" s="178"/>
      <c r="G36" s="18"/>
    </row>
    <row r="37" spans="1:7" ht="15.6">
      <c r="A37" s="18"/>
      <c r="B37" s="18"/>
      <c r="C37" s="18"/>
      <c r="D37" s="18"/>
      <c r="E37" s="18"/>
      <c r="F37" s="18"/>
      <c r="G37" s="18"/>
    </row>
    <row r="38" spans="1:7" ht="15.6">
      <c r="A38" s="18"/>
      <c r="B38" s="18"/>
      <c r="C38" s="18"/>
      <c r="D38" s="18"/>
      <c r="E38" s="18"/>
      <c r="F38" s="18"/>
      <c r="G38" s="18"/>
    </row>
  </sheetData>
  <mergeCells count="1">
    <mergeCell ref="B2:D2"/>
  </mergeCells>
  <phoneticPr fontId="18" type="noConversion"/>
  <printOptions horizontalCentered="1" verticalCentered="1"/>
  <pageMargins left="0.74803149606299213" right="0.74803149606299213" top="0.39370078740157483" bottom="0.59055118110236227" header="0.51181102362204722" footer="0.51181102362204722"/>
  <pageSetup paperSize="9" orientation="portrait" horizontalDpi="4294967294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A325-1B1B-48EB-9309-8BB2405F58A5}">
  <dimension ref="A1:G27"/>
  <sheetViews>
    <sheetView topLeftCell="A4" workbookViewId="0">
      <selection activeCell="E27" sqref="E27"/>
    </sheetView>
  </sheetViews>
  <sheetFormatPr defaultRowHeight="13.15"/>
  <cols>
    <col min="3" max="3" width="10.85546875" bestFit="1" customWidth="1"/>
    <col min="5" max="5" width="10.28515625" bestFit="1" customWidth="1"/>
  </cols>
  <sheetData>
    <row r="1" spans="1:7" ht="15.6">
      <c r="A1" s="18"/>
      <c r="B1" s="65" t="s">
        <v>0</v>
      </c>
      <c r="C1" s="65"/>
      <c r="D1" s="65"/>
      <c r="E1" s="14"/>
      <c r="F1" s="14"/>
      <c r="G1" s="18"/>
    </row>
    <row r="2" spans="1:7" ht="15.6">
      <c r="A2" s="18"/>
      <c r="B2" s="407" t="s">
        <v>373</v>
      </c>
      <c r="C2" s="407"/>
      <c r="D2" s="407"/>
      <c r="E2" s="178"/>
      <c r="F2" s="178"/>
      <c r="G2" s="18"/>
    </row>
    <row r="3" spans="1:7" ht="15.6">
      <c r="A3" s="18"/>
      <c r="B3" s="178"/>
      <c r="C3" s="178"/>
      <c r="D3" s="178"/>
      <c r="E3" s="178"/>
      <c r="F3" s="178"/>
      <c r="G3" s="18"/>
    </row>
    <row r="4" spans="1:7" ht="15.6">
      <c r="A4" s="18"/>
      <c r="B4" s="178" t="s">
        <v>374</v>
      </c>
      <c r="C4" s="178"/>
      <c r="D4" s="178"/>
      <c r="E4" s="178">
        <f>'[2]Balance Sheet'!$E$94</f>
        <v>2569.86</v>
      </c>
      <c r="G4" s="18"/>
    </row>
    <row r="5" spans="1:7" ht="15.6">
      <c r="A5" s="11"/>
      <c r="B5" s="207" t="s">
        <v>366</v>
      </c>
      <c r="C5" s="207"/>
      <c r="D5" s="7"/>
      <c r="E5" s="7"/>
      <c r="F5" s="7"/>
      <c r="G5" s="11"/>
    </row>
    <row r="6" spans="1:7" ht="15.6">
      <c r="A6" s="11"/>
      <c r="B6" s="7"/>
      <c r="C6" s="7"/>
      <c r="D6" s="7"/>
      <c r="E6" s="7"/>
      <c r="F6" s="7"/>
      <c r="G6" s="11"/>
    </row>
    <row r="7" spans="1:7" ht="15.6">
      <c r="A7" s="11"/>
      <c r="B7" s="7"/>
      <c r="C7" s="7"/>
      <c r="D7" s="7"/>
      <c r="E7" s="7"/>
      <c r="F7" s="7"/>
      <c r="G7" s="11"/>
    </row>
    <row r="8" spans="1:7" ht="15.6">
      <c r="A8" s="11"/>
      <c r="B8" s="7"/>
      <c r="C8" s="7"/>
      <c r="D8" s="7"/>
      <c r="E8" s="7"/>
      <c r="F8" s="7"/>
      <c r="G8" s="11"/>
    </row>
    <row r="9" spans="1:7" ht="15.6">
      <c r="A9" s="11"/>
      <c r="B9" s="7"/>
      <c r="C9" s="7"/>
      <c r="D9" s="7"/>
      <c r="E9" s="7"/>
      <c r="F9" s="7"/>
      <c r="G9" s="11"/>
    </row>
    <row r="10" spans="1:7" ht="15.6">
      <c r="A10" s="11"/>
      <c r="B10" s="7"/>
      <c r="C10" s="7"/>
      <c r="D10" s="7"/>
      <c r="E10" s="7"/>
      <c r="F10" s="7"/>
      <c r="G10" s="11"/>
    </row>
    <row r="11" spans="1:7" ht="15.6">
      <c r="A11" s="11"/>
      <c r="B11" s="7"/>
      <c r="C11" s="7"/>
      <c r="D11" s="7"/>
      <c r="E11" s="209"/>
      <c r="F11" s="7"/>
      <c r="G11" s="11"/>
    </row>
    <row r="12" spans="1:7" ht="15.6">
      <c r="A12" s="11"/>
      <c r="B12" s="7"/>
      <c r="C12" s="7"/>
      <c r="D12" s="7"/>
      <c r="E12" s="208">
        <f>SUM(D6:D11)</f>
        <v>0</v>
      </c>
      <c r="F12" s="7"/>
      <c r="G12" s="11"/>
    </row>
    <row r="13" spans="1:7" ht="15.6">
      <c r="A13" s="11"/>
      <c r="B13" s="7"/>
      <c r="C13" s="7"/>
      <c r="D13" s="7"/>
      <c r="E13" s="7"/>
      <c r="F13" s="7"/>
      <c r="G13" s="11"/>
    </row>
    <row r="14" spans="1:7" ht="15.6">
      <c r="A14" s="11"/>
      <c r="B14" s="7"/>
      <c r="C14" s="7"/>
      <c r="D14" s="7"/>
      <c r="E14" s="7"/>
      <c r="F14" s="7"/>
      <c r="G14" s="11"/>
    </row>
    <row r="15" spans="1:7" ht="15.6">
      <c r="A15" s="11"/>
      <c r="B15" s="207" t="s">
        <v>369</v>
      </c>
      <c r="C15" s="207"/>
      <c r="D15" s="7"/>
      <c r="E15" s="7"/>
      <c r="F15" s="7"/>
      <c r="G15" s="11"/>
    </row>
    <row r="16" spans="1:7" ht="15.6">
      <c r="A16" s="11"/>
      <c r="B16" s="7"/>
      <c r="C16" s="7"/>
      <c r="D16" s="208" t="s">
        <v>47</v>
      </c>
      <c r="E16" s="208"/>
      <c r="F16" s="7"/>
      <c r="G16" s="11"/>
    </row>
    <row r="17" spans="1:7" ht="15.6">
      <c r="A17" s="11"/>
      <c r="B17" s="7"/>
      <c r="C17" s="7"/>
      <c r="D17" s="208"/>
      <c r="E17" s="208"/>
      <c r="F17" s="7"/>
      <c r="G17" s="11"/>
    </row>
    <row r="18" spans="1:7" ht="15.6">
      <c r="A18" s="11"/>
      <c r="B18" s="7"/>
      <c r="C18" s="7"/>
      <c r="D18" s="208"/>
      <c r="E18" s="208"/>
      <c r="F18" s="7"/>
      <c r="G18" s="11"/>
    </row>
    <row r="19" spans="1:7" ht="15.6">
      <c r="A19" s="11"/>
      <c r="B19" s="7"/>
      <c r="C19" s="7"/>
      <c r="D19" s="208"/>
      <c r="E19" s="208"/>
      <c r="F19" s="7"/>
      <c r="G19" s="11"/>
    </row>
    <row r="20" spans="1:7" ht="15.6">
      <c r="A20" s="11"/>
      <c r="B20" s="7"/>
      <c r="C20" s="7"/>
      <c r="D20" s="208"/>
      <c r="E20" s="208"/>
      <c r="F20" s="7"/>
      <c r="G20" s="11"/>
    </row>
    <row r="21" spans="1:7" ht="15.6">
      <c r="A21" s="11"/>
      <c r="B21" s="7"/>
      <c r="C21" s="7"/>
      <c r="D21" s="208"/>
      <c r="E21" s="208"/>
      <c r="F21" s="7"/>
      <c r="G21" s="11"/>
    </row>
    <row r="22" spans="1:7" ht="15.6">
      <c r="A22" s="11"/>
      <c r="B22" s="7"/>
      <c r="C22" s="7"/>
      <c r="D22" s="208"/>
      <c r="E22" s="208"/>
      <c r="F22" s="7"/>
      <c r="G22" s="11"/>
    </row>
    <row r="23" spans="1:7" ht="15.6">
      <c r="A23" s="11"/>
      <c r="B23" s="7"/>
      <c r="C23" s="7"/>
      <c r="D23" s="208"/>
      <c r="E23" s="210">
        <f>SUM(D16:D22)</f>
        <v>0</v>
      </c>
      <c r="F23" s="7"/>
      <c r="G23" s="11"/>
    </row>
    <row r="24" spans="1:7" ht="15.6">
      <c r="A24" s="11"/>
      <c r="B24" s="7"/>
      <c r="C24" s="7"/>
      <c r="D24" s="208"/>
      <c r="E24" s="208"/>
      <c r="F24" s="7"/>
      <c r="G24" s="11"/>
    </row>
    <row r="25" spans="1:7" ht="15.6">
      <c r="A25" s="18"/>
      <c r="B25" s="178"/>
      <c r="C25" s="178"/>
      <c r="D25" s="179"/>
      <c r="E25" s="179"/>
      <c r="F25" s="178"/>
      <c r="G25" s="18"/>
    </row>
    <row r="26" spans="1:7" ht="15.6">
      <c r="A26" s="18"/>
      <c r="B26" s="178" t="s">
        <v>371</v>
      </c>
      <c r="C26" s="55"/>
      <c r="D26" s="179"/>
      <c r="E26" s="179">
        <f>E4+SUM(E12-E23)</f>
        <v>2569.86</v>
      </c>
      <c r="F26" s="178"/>
      <c r="G26" s="18"/>
    </row>
    <row r="27" spans="1:7" ht="15.6">
      <c r="A27" s="18"/>
      <c r="B27" s="18"/>
      <c r="C27" s="18"/>
      <c r="D27" s="18"/>
      <c r="E27" s="18"/>
      <c r="F27" s="18"/>
      <c r="G27" s="18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874B-FCE5-4699-A947-CA99DB7771F0}">
  <dimension ref="A1:G27"/>
  <sheetViews>
    <sheetView workbookViewId="0">
      <selection activeCell="F21" sqref="F21"/>
    </sheetView>
  </sheetViews>
  <sheetFormatPr defaultRowHeight="13.15"/>
  <cols>
    <col min="2" max="2" width="10.140625" bestFit="1" customWidth="1"/>
    <col min="3" max="3" width="10.85546875" bestFit="1" customWidth="1"/>
    <col min="5" max="5" width="10.28515625" bestFit="1" customWidth="1"/>
  </cols>
  <sheetData>
    <row r="1" spans="1:7" ht="15.6">
      <c r="A1" s="18"/>
      <c r="B1" s="65" t="s">
        <v>0</v>
      </c>
      <c r="C1" s="65"/>
      <c r="D1" s="65"/>
      <c r="E1" s="14"/>
      <c r="F1" s="14"/>
      <c r="G1" s="18"/>
    </row>
    <row r="2" spans="1:7" ht="15.6">
      <c r="A2" s="18"/>
      <c r="B2" s="407" t="str">
        <f>'[2]Balance Sheet'!$A$103</f>
        <v>Transparency  Reserve</v>
      </c>
      <c r="C2" s="407"/>
      <c r="D2" s="407"/>
      <c r="E2" s="178"/>
      <c r="F2" s="178"/>
      <c r="G2" s="18"/>
    </row>
    <row r="3" spans="1:7" ht="15.6">
      <c r="A3" s="18"/>
      <c r="B3" s="178"/>
      <c r="C3" s="178"/>
      <c r="D3" s="178"/>
      <c r="E3" s="178"/>
      <c r="F3" s="178"/>
      <c r="G3" s="18"/>
    </row>
    <row r="4" spans="1:7" ht="15.6">
      <c r="A4" s="18"/>
      <c r="B4" s="178" t="s">
        <v>374</v>
      </c>
      <c r="C4" s="178"/>
      <c r="D4" s="178"/>
      <c r="E4" s="178">
        <f>'[2]Balance Sheet'!$E$107</f>
        <v>1449.97</v>
      </c>
      <c r="G4" s="18"/>
    </row>
    <row r="5" spans="1:7" ht="15.6">
      <c r="A5" s="11"/>
      <c r="B5" s="207" t="s">
        <v>366</v>
      </c>
      <c r="C5" s="207"/>
      <c r="D5" s="7"/>
      <c r="E5" s="7"/>
      <c r="F5" s="7"/>
      <c r="G5" s="11"/>
    </row>
    <row r="6" spans="1:7" ht="15.6">
      <c r="A6" s="11"/>
      <c r="B6" s="7"/>
      <c r="C6" s="7"/>
      <c r="D6" s="7"/>
      <c r="E6" s="7"/>
      <c r="F6" s="7"/>
      <c r="G6" s="11"/>
    </row>
    <row r="7" spans="1:7" ht="15.6">
      <c r="A7" s="11"/>
      <c r="B7" s="7"/>
      <c r="C7" s="7"/>
      <c r="D7" s="7"/>
      <c r="E7" s="7"/>
      <c r="F7" s="7"/>
      <c r="G7" s="11"/>
    </row>
    <row r="8" spans="1:7" ht="15.6">
      <c r="A8" s="11"/>
      <c r="B8" s="7"/>
      <c r="C8" s="7"/>
      <c r="D8" s="7"/>
      <c r="E8" s="7"/>
      <c r="F8" s="7"/>
      <c r="G8" s="11"/>
    </row>
    <row r="9" spans="1:7" ht="15.6">
      <c r="A9" s="11"/>
      <c r="B9" s="7"/>
      <c r="C9" s="7"/>
      <c r="D9" s="7"/>
      <c r="E9" s="7"/>
      <c r="F9" s="7"/>
      <c r="G9" s="11"/>
    </row>
    <row r="10" spans="1:7" ht="15.6">
      <c r="A10" s="11"/>
      <c r="B10" s="7"/>
      <c r="C10" s="7"/>
      <c r="D10" s="7"/>
      <c r="E10" s="7"/>
      <c r="F10" s="7"/>
      <c r="G10" s="11"/>
    </row>
    <row r="11" spans="1:7" ht="15.6">
      <c r="A11" s="11"/>
      <c r="B11" s="7"/>
      <c r="C11" s="7"/>
      <c r="D11" s="7"/>
      <c r="E11" s="209"/>
      <c r="F11" s="7"/>
      <c r="G11" s="11"/>
    </row>
    <row r="12" spans="1:7" ht="15.6">
      <c r="A12" s="11"/>
      <c r="B12" s="7"/>
      <c r="C12" s="7"/>
      <c r="D12" s="7"/>
      <c r="E12" s="208">
        <f>SUM(D6:D11)</f>
        <v>0</v>
      </c>
      <c r="F12" s="7"/>
      <c r="G12" s="11"/>
    </row>
    <row r="13" spans="1:7" ht="15.6">
      <c r="A13" s="11"/>
      <c r="B13" s="7"/>
      <c r="C13" s="7"/>
      <c r="D13" s="7"/>
      <c r="E13" s="7"/>
      <c r="F13" s="7"/>
      <c r="G13" s="11"/>
    </row>
    <row r="14" spans="1:7" ht="15.6">
      <c r="A14" s="11"/>
      <c r="B14" s="7"/>
      <c r="C14" s="7"/>
      <c r="D14" s="7"/>
      <c r="E14" s="7"/>
      <c r="F14" s="7"/>
      <c r="G14" s="11"/>
    </row>
    <row r="15" spans="1:7" ht="15.6">
      <c r="A15" s="11"/>
      <c r="B15" s="207" t="s">
        <v>369</v>
      </c>
      <c r="C15" s="207"/>
      <c r="D15" s="7"/>
      <c r="E15" s="7"/>
      <c r="F15" s="7"/>
      <c r="G15" s="11"/>
    </row>
    <row r="16" spans="1:7" ht="15.6">
      <c r="A16" s="11"/>
      <c r="B16" s="278">
        <v>45197</v>
      </c>
      <c r="C16" s="7"/>
      <c r="D16" s="208" t="e">
        <f>'Bank Account'!#REF!</f>
        <v>#REF!</v>
      </c>
      <c r="E16" s="208"/>
      <c r="F16" s="7"/>
      <c r="G16" s="11"/>
    </row>
    <row r="17" spans="1:7" ht="15.6">
      <c r="A17" s="11"/>
      <c r="B17" s="7"/>
      <c r="C17" s="7"/>
      <c r="D17" s="208"/>
      <c r="E17" s="208"/>
      <c r="F17" s="7"/>
      <c r="G17" s="11"/>
    </row>
    <row r="18" spans="1:7" ht="15.6">
      <c r="A18" s="11"/>
      <c r="B18" s="7"/>
      <c r="C18" s="7"/>
      <c r="D18" s="208"/>
      <c r="E18" s="208"/>
      <c r="F18" s="7"/>
      <c r="G18" s="11"/>
    </row>
    <row r="19" spans="1:7" ht="15.6">
      <c r="A19" s="11"/>
      <c r="B19" s="7"/>
      <c r="C19" s="7"/>
      <c r="D19" s="208"/>
      <c r="E19" s="208"/>
      <c r="F19" s="7"/>
      <c r="G19" s="11"/>
    </row>
    <row r="20" spans="1:7" ht="15.6">
      <c r="A20" s="11"/>
      <c r="B20" s="7"/>
      <c r="C20" s="7"/>
      <c r="D20" s="208"/>
      <c r="E20" s="208"/>
      <c r="F20" s="7"/>
      <c r="G20" s="11"/>
    </row>
    <row r="21" spans="1:7" ht="15.6">
      <c r="A21" s="11"/>
      <c r="B21" s="7"/>
      <c r="C21" s="7"/>
      <c r="D21" s="208"/>
      <c r="E21" s="208"/>
      <c r="F21" s="7"/>
      <c r="G21" s="11"/>
    </row>
    <row r="22" spans="1:7" ht="15.6">
      <c r="A22" s="11"/>
      <c r="B22" s="7"/>
      <c r="C22" s="7"/>
      <c r="D22" s="208"/>
      <c r="E22" s="208"/>
      <c r="F22" s="7"/>
      <c r="G22" s="11"/>
    </row>
    <row r="23" spans="1:7" ht="15.6">
      <c r="A23" s="11"/>
      <c r="B23" s="7"/>
      <c r="C23" s="7"/>
      <c r="D23" s="208"/>
      <c r="E23" s="210" t="e">
        <f>SUM(D16:D22)</f>
        <v>#REF!</v>
      </c>
      <c r="F23" s="7"/>
      <c r="G23" s="11"/>
    </row>
    <row r="24" spans="1:7" ht="15.6">
      <c r="A24" s="11"/>
      <c r="B24" s="7"/>
      <c r="C24" s="7"/>
      <c r="D24" s="208"/>
      <c r="E24" s="208"/>
      <c r="F24" s="7"/>
      <c r="G24" s="11"/>
    </row>
    <row r="25" spans="1:7" ht="15.6">
      <c r="A25" s="18"/>
      <c r="B25" s="178"/>
      <c r="C25" s="178"/>
      <c r="D25" s="179"/>
      <c r="E25" s="179"/>
      <c r="F25" s="178"/>
      <c r="G25" s="18"/>
    </row>
    <row r="26" spans="1:7" ht="15.6">
      <c r="A26" s="18"/>
      <c r="B26" s="178" t="s">
        <v>371</v>
      </c>
      <c r="C26" s="55"/>
      <c r="D26" s="179"/>
      <c r="E26" s="179" t="e">
        <f>E4+SUM(E12-E23)</f>
        <v>#REF!</v>
      </c>
      <c r="F26" s="178"/>
      <c r="G26" s="18"/>
    </row>
    <row r="27" spans="1:7" ht="15.6">
      <c r="A27" s="18"/>
      <c r="B27" s="18"/>
      <c r="C27" s="18"/>
      <c r="D27" s="18"/>
      <c r="E27" s="18"/>
      <c r="F27" s="18"/>
      <c r="G27" s="18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zoomScaleNormal="100" workbookViewId="0">
      <selection activeCell="G8" sqref="G8"/>
    </sheetView>
  </sheetViews>
  <sheetFormatPr defaultRowHeight="13.15"/>
  <cols>
    <col min="5" max="5" width="14" customWidth="1"/>
    <col min="6" max="6" width="12.85546875" bestFit="1" customWidth="1"/>
    <col min="7" max="7" width="11.5703125" bestFit="1" customWidth="1"/>
  </cols>
  <sheetData>
    <row r="1" spans="1:8" ht="20.45">
      <c r="A1" s="57" t="s">
        <v>9</v>
      </c>
      <c r="B1" s="57"/>
      <c r="C1" s="57"/>
      <c r="D1" s="57"/>
      <c r="E1" s="57"/>
      <c r="F1" s="57"/>
      <c r="G1" s="57"/>
      <c r="H1" s="57"/>
    </row>
    <row r="2" spans="1:8" ht="13.9">
      <c r="A2" s="6"/>
      <c r="B2" s="19"/>
      <c r="C2" s="19"/>
      <c r="D2" s="19"/>
      <c r="E2" s="6"/>
      <c r="F2" s="6"/>
      <c r="G2" s="12"/>
      <c r="H2" s="6"/>
    </row>
    <row r="3" spans="1:8" ht="17.45">
      <c r="A3" s="58" t="s">
        <v>10</v>
      </c>
      <c r="B3" s="58"/>
      <c r="C3" s="58"/>
      <c r="D3" s="58"/>
      <c r="E3" s="58"/>
      <c r="F3" s="58"/>
      <c r="G3" s="58"/>
      <c r="H3" s="58"/>
    </row>
    <row r="4" spans="1:8" ht="13.9">
      <c r="A4" s="6"/>
      <c r="B4" s="19"/>
      <c r="C4" s="19"/>
      <c r="D4" s="19"/>
      <c r="E4" s="6"/>
      <c r="F4" s="6"/>
      <c r="G4" s="12"/>
      <c r="H4" s="6"/>
    </row>
    <row r="5" spans="1:8" ht="13.9">
      <c r="A5" s="6" t="s">
        <v>11</v>
      </c>
      <c r="B5" s="19"/>
      <c r="C5" s="19"/>
      <c r="D5" s="19"/>
      <c r="E5" s="6"/>
      <c r="F5" s="6"/>
      <c r="G5" s="88">
        <f>'[1]Bank reconciliation'!$G$42</f>
        <v>24924.129999999997</v>
      </c>
      <c r="H5" s="6"/>
    </row>
    <row r="6" spans="1:8" ht="13.9">
      <c r="A6" s="6"/>
      <c r="B6" s="19"/>
      <c r="C6" s="19"/>
      <c r="D6" s="19"/>
      <c r="E6" s="6"/>
      <c r="F6" s="6"/>
      <c r="G6" s="88"/>
      <c r="H6" s="6"/>
    </row>
    <row r="7" spans="1:8" ht="13.9">
      <c r="A7" s="6"/>
      <c r="B7" s="19" t="s">
        <v>12</v>
      </c>
      <c r="C7" s="19"/>
      <c r="D7" s="19"/>
      <c r="E7" s="6"/>
      <c r="F7" s="6"/>
      <c r="G7" s="88">
        <f>'Bank Account'!B13</f>
        <v>6661.6799999999994</v>
      </c>
      <c r="H7" s="6"/>
    </row>
    <row r="8" spans="1:8" ht="13.9">
      <c r="A8" s="6"/>
      <c r="B8" s="19"/>
      <c r="C8" s="19"/>
      <c r="D8" s="19"/>
      <c r="E8" s="6"/>
      <c r="F8" s="6"/>
      <c r="G8" s="88"/>
      <c r="H8" s="6"/>
    </row>
    <row r="9" spans="1:8" ht="13.9">
      <c r="A9" s="6"/>
      <c r="B9" s="19" t="s">
        <v>13</v>
      </c>
      <c r="C9" s="19"/>
      <c r="D9" s="19"/>
      <c r="E9" s="6"/>
      <c r="F9" s="6"/>
      <c r="G9" s="88">
        <f>'Bank Account'!B35</f>
        <v>2617.3000000000002</v>
      </c>
      <c r="H9" s="6"/>
    </row>
    <row r="10" spans="1:8" ht="13.9">
      <c r="A10" s="6"/>
      <c r="B10" s="19"/>
      <c r="C10" s="19"/>
      <c r="D10" s="19"/>
      <c r="E10" s="6"/>
      <c r="F10" s="6"/>
      <c r="G10" s="88"/>
      <c r="H10" s="6"/>
    </row>
    <row r="11" spans="1:8" ht="14.45" thickBot="1">
      <c r="A11" s="6" t="s">
        <v>14</v>
      </c>
      <c r="B11" s="19"/>
      <c r="C11" s="19"/>
      <c r="D11" s="19"/>
      <c r="E11" s="6"/>
      <c r="F11" s="6"/>
      <c r="G11" s="89">
        <f>SUM(G5+G7-G9)</f>
        <v>28968.51</v>
      </c>
      <c r="H11" s="6"/>
    </row>
    <row r="12" spans="1:8" ht="14.45" thickTop="1">
      <c r="A12" s="6"/>
      <c r="B12" s="19"/>
      <c r="C12" s="19"/>
      <c r="D12" s="19"/>
      <c r="E12" s="6"/>
      <c r="F12" s="6"/>
      <c r="G12" s="12"/>
      <c r="H12" s="6"/>
    </row>
    <row r="13" spans="1:8" ht="13.9">
      <c r="A13" s="6"/>
      <c r="B13" s="19"/>
      <c r="C13" s="19"/>
      <c r="D13" s="19"/>
      <c r="E13" s="6"/>
      <c r="F13" s="6"/>
      <c r="H13" s="6"/>
    </row>
    <row r="14" spans="1:8" ht="13.9">
      <c r="A14" s="6" t="s">
        <v>15</v>
      </c>
      <c r="B14" s="19"/>
      <c r="C14" s="19"/>
      <c r="D14" s="19"/>
      <c r="E14" s="6"/>
      <c r="F14" s="6"/>
      <c r="G14" s="12"/>
      <c r="H14" s="6"/>
    </row>
    <row r="15" spans="1:8" ht="13.9">
      <c r="A15" s="6" t="s">
        <v>16</v>
      </c>
      <c r="B15" s="6"/>
      <c r="C15" s="6"/>
      <c r="D15" s="6"/>
      <c r="E15" s="7"/>
      <c r="F15" s="223"/>
      <c r="G15" s="88">
        <f>'Bank Account'!E43</f>
        <v>15418.18</v>
      </c>
      <c r="H15" s="6"/>
    </row>
    <row r="16" spans="1:8" ht="13.9">
      <c r="A16" s="6" t="s">
        <v>17</v>
      </c>
      <c r="B16" s="6"/>
      <c r="C16" s="6"/>
      <c r="D16" s="6"/>
      <c r="E16" s="6"/>
      <c r="F16" s="6"/>
      <c r="G16" s="88" t="e">
        <f>'Bank Account'!#REF!</f>
        <v>#REF!</v>
      </c>
      <c r="H16" s="6"/>
    </row>
    <row r="17" spans="1:8" ht="13.9">
      <c r="A17" s="6"/>
      <c r="B17" s="6"/>
      <c r="C17" s="6"/>
      <c r="D17" s="6"/>
      <c r="E17" s="6"/>
      <c r="F17" s="6"/>
      <c r="G17" s="12"/>
      <c r="H17" s="6"/>
    </row>
    <row r="18" spans="1:8" ht="13.9">
      <c r="A18" s="6" t="s">
        <v>18</v>
      </c>
      <c r="B18" s="6"/>
      <c r="C18" s="6"/>
      <c r="D18" s="6"/>
      <c r="E18" s="6"/>
      <c r="F18" s="6"/>
      <c r="G18" s="88">
        <f>'Bank Account'!E44</f>
        <v>0</v>
      </c>
      <c r="H18" s="6"/>
    </row>
    <row r="19" spans="1:8" ht="13.9">
      <c r="A19" s="6"/>
      <c r="B19" s="6"/>
      <c r="C19" s="6"/>
      <c r="D19" s="6"/>
      <c r="E19" s="6"/>
      <c r="F19" s="6"/>
      <c r="G19" s="12"/>
      <c r="H19" s="6"/>
    </row>
    <row r="20" spans="1:8" ht="13.9">
      <c r="A20" s="6" t="s">
        <v>19</v>
      </c>
      <c r="B20" s="6"/>
      <c r="C20" s="6"/>
      <c r="D20" s="6"/>
      <c r="E20" s="6"/>
      <c r="F20" s="6"/>
      <c r="G20" s="88" t="s">
        <v>20</v>
      </c>
      <c r="H20" s="6"/>
    </row>
    <row r="21" spans="1:8" ht="13.9">
      <c r="A21" s="6"/>
      <c r="B21" s="6"/>
      <c r="C21" s="6"/>
      <c r="D21" s="6"/>
      <c r="E21" s="6"/>
      <c r="F21" s="6"/>
      <c r="G21" s="13"/>
      <c r="H21" s="6"/>
    </row>
    <row r="22" spans="1:8" ht="14.45" thickBot="1">
      <c r="A22" s="6" t="s">
        <v>21</v>
      </c>
      <c r="B22" s="6"/>
      <c r="C22" s="6"/>
      <c r="D22" s="6"/>
      <c r="E22" s="6"/>
      <c r="F22" s="6"/>
      <c r="G22" s="89" t="e">
        <f>SUM(G15+G16)-G18</f>
        <v>#REF!</v>
      </c>
      <c r="H22" s="6"/>
    </row>
    <row r="23" spans="1:8" ht="14.45" thickTop="1">
      <c r="A23" s="6"/>
      <c r="B23" s="6"/>
      <c r="C23" s="6"/>
      <c r="D23" s="6"/>
      <c r="E23" s="6"/>
      <c r="F23" s="6"/>
      <c r="G23" s="12"/>
      <c r="H23" s="6"/>
    </row>
    <row r="24" spans="1:8" ht="13.9">
      <c r="A24" s="6"/>
      <c r="B24" s="90"/>
      <c r="C24" s="91"/>
      <c r="D24" s="91"/>
      <c r="E24" s="92"/>
      <c r="F24" s="6"/>
      <c r="G24" s="12"/>
      <c r="H24" s="6"/>
    </row>
    <row r="25" spans="1:8" ht="13.9">
      <c r="A25" s="6"/>
      <c r="B25" s="93"/>
      <c r="C25" s="86"/>
      <c r="D25" s="16"/>
      <c r="E25" s="17"/>
      <c r="F25" s="6"/>
      <c r="G25" s="12"/>
      <c r="H25" s="6"/>
    </row>
    <row r="26" spans="1:8" ht="13.9">
      <c r="A26" s="6"/>
      <c r="B26" s="6"/>
      <c r="C26" s="6"/>
      <c r="D26" s="6"/>
      <c r="E26" s="6" t="s">
        <v>22</v>
      </c>
      <c r="F26" s="6"/>
      <c r="G26" s="12"/>
      <c r="H26" s="6"/>
    </row>
    <row r="28" spans="1:8">
      <c r="B28" s="82"/>
      <c r="C28" s="83"/>
      <c r="D28" s="83"/>
      <c r="E28" s="84"/>
    </row>
    <row r="29" spans="1:8">
      <c r="B29" s="85"/>
      <c r="C29" s="86"/>
      <c r="D29" s="86"/>
      <c r="E29" s="87"/>
    </row>
    <row r="30" spans="1:8" ht="13.9">
      <c r="E30" s="6" t="s">
        <v>23</v>
      </c>
    </row>
    <row r="32" spans="1:8">
      <c r="A32" s="67" t="s">
        <v>24</v>
      </c>
    </row>
    <row r="33" spans="1:1">
      <c r="A33" s="67" t="s">
        <v>25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scale="94" orientation="portrait" horizontalDpi="4294967294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90"/>
  <sheetViews>
    <sheetView topLeftCell="A9" zoomScale="69" zoomScaleNormal="69" workbookViewId="0">
      <selection activeCell="C23" sqref="C23"/>
    </sheetView>
  </sheetViews>
  <sheetFormatPr defaultColWidth="9.140625" defaultRowHeight="13.15"/>
  <cols>
    <col min="1" max="1" width="15.5703125" style="101" customWidth="1"/>
    <col min="2" max="2" width="12.85546875" style="106" customWidth="1"/>
    <col min="3" max="3" width="37.140625" style="124" bestFit="1" customWidth="1"/>
    <col min="4" max="4" width="11.7109375" style="101" bestFit="1" customWidth="1"/>
    <col min="5" max="5" width="10.140625" style="102" bestFit="1" customWidth="1"/>
    <col min="6" max="6" width="9.7109375" style="101" customWidth="1"/>
    <col min="7" max="7" width="9.42578125" style="101" bestFit="1" customWidth="1"/>
    <col min="8" max="11" width="8.42578125" style="101" customWidth="1"/>
    <col min="12" max="12" width="8" style="101" bestFit="1" customWidth="1"/>
    <col min="13" max="13" width="3" style="101" customWidth="1"/>
    <col min="14" max="17" width="9.140625" style="101"/>
    <col min="18" max="18" width="9.7109375" style="101" bestFit="1" customWidth="1"/>
    <col min="19" max="23" width="9.140625" style="101"/>
    <col min="24" max="24" width="9.28515625" style="101" bestFit="1" customWidth="1"/>
    <col min="25" max="26" width="9.28515625" style="101" customWidth="1"/>
    <col min="27" max="27" width="9.140625" style="101"/>
    <col min="28" max="28" width="11.7109375" style="101" bestFit="1" customWidth="1"/>
    <col min="29" max="16384" width="9.140625" style="101"/>
  </cols>
  <sheetData>
    <row r="1" spans="1:36">
      <c r="A1" s="67"/>
      <c r="B1" s="233" t="s">
        <v>26</v>
      </c>
      <c r="C1" s="301"/>
      <c r="D1" s="233"/>
      <c r="E1" s="233"/>
      <c r="F1" s="233"/>
      <c r="G1" s="233"/>
      <c r="H1" s="233"/>
      <c r="I1" s="233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>
      <c r="A2" s="67"/>
      <c r="B2" s="9"/>
      <c r="C2" s="301"/>
      <c r="D2" s="9"/>
      <c r="E2" s="9"/>
      <c r="F2" s="9"/>
      <c r="G2" s="9"/>
      <c r="H2" s="9"/>
      <c r="I2" s="9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</row>
    <row r="3" spans="1:36" ht="13.9" thickBot="1">
      <c r="A3" s="54" t="s">
        <v>27</v>
      </c>
      <c r="B3" s="76"/>
      <c r="C3" s="291">
        <v>11373.8</v>
      </c>
      <c r="D3" s="67"/>
      <c r="E3" s="10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36" ht="13.9" thickBot="1">
      <c r="A4" s="67"/>
      <c r="B4" s="302"/>
      <c r="C4" s="290" t="s">
        <v>28</v>
      </c>
      <c r="D4" s="303">
        <f>C3</f>
        <v>11373.8</v>
      </c>
      <c r="E4" s="304"/>
      <c r="F4" s="104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</row>
    <row r="5" spans="1:36" ht="13.9" thickBot="1">
      <c r="A5" s="67"/>
      <c r="B5" s="302"/>
      <c r="C5" s="305"/>
      <c r="D5" s="103"/>
      <c r="E5" s="103"/>
      <c r="F5" s="10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1:36" ht="13.9" thickBot="1">
      <c r="A6" s="306" t="s">
        <v>29</v>
      </c>
      <c r="B6" s="234" t="s">
        <v>30</v>
      </c>
      <c r="C6" s="238"/>
      <c r="D6" s="217" t="s">
        <v>31</v>
      </c>
      <c r="E6" s="105" t="s">
        <v>32</v>
      </c>
      <c r="F6" s="104"/>
      <c r="G6" s="67"/>
      <c r="H6" s="2" t="s">
        <v>33</v>
      </c>
      <c r="I6" s="2" t="s">
        <v>34</v>
      </c>
      <c r="J6" s="2" t="s">
        <v>35</v>
      </c>
      <c r="K6" s="2" t="s">
        <v>36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ht="15">
      <c r="A7" s="67"/>
      <c r="B7" s="76"/>
      <c r="C7" s="238"/>
      <c r="D7" s="105" t="s">
        <v>37</v>
      </c>
      <c r="E7" s="105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/>
      <c r="N7" s="67"/>
      <c r="O7" s="67"/>
      <c r="P7" s="55"/>
      <c r="Q7" s="67"/>
      <c r="R7" s="236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174"/>
    </row>
    <row r="8" spans="1:36" ht="15">
      <c r="A8" s="2" t="s">
        <v>46</v>
      </c>
      <c r="B8" s="3" t="s">
        <v>47</v>
      </c>
      <c r="C8" s="307" t="s">
        <v>48</v>
      </c>
      <c r="D8" s="67"/>
      <c r="E8" s="105" t="s">
        <v>46</v>
      </c>
      <c r="F8" s="3" t="s">
        <v>47</v>
      </c>
      <c r="G8" s="3" t="s">
        <v>47</v>
      </c>
      <c r="H8" s="2" t="s">
        <v>47</v>
      </c>
      <c r="I8" s="2" t="s">
        <v>47</v>
      </c>
      <c r="J8" s="3" t="s">
        <v>47</v>
      </c>
      <c r="K8" s="2" t="s">
        <v>47</v>
      </c>
      <c r="L8" s="2" t="s">
        <v>47</v>
      </c>
      <c r="M8" s="3"/>
      <c r="N8" s="67"/>
      <c r="O8" s="67"/>
      <c r="P8" s="55"/>
      <c r="Q8"/>
      <c r="R8" s="236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174"/>
    </row>
    <row r="9" spans="1:36">
      <c r="A9" s="235">
        <v>45042</v>
      </c>
      <c r="B9" s="163">
        <v>1800</v>
      </c>
      <c r="C9" s="238" t="s">
        <v>40</v>
      </c>
      <c r="D9" s="221" t="s">
        <v>49</v>
      </c>
      <c r="E9" s="237">
        <v>45044</v>
      </c>
      <c r="F9" s="10"/>
      <c r="G9" s="10">
        <f>B9</f>
        <v>1800</v>
      </c>
      <c r="H9" s="10"/>
      <c r="I9" s="10"/>
      <c r="J9" s="10"/>
      <c r="K9" s="10"/>
      <c r="L9" s="10"/>
      <c r="M9" s="296"/>
      <c r="N9" s="10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174"/>
    </row>
    <row r="10" spans="1:36">
      <c r="A10" s="235">
        <v>45050</v>
      </c>
      <c r="B10" s="163">
        <v>4418.28</v>
      </c>
      <c r="C10" s="238" t="s">
        <v>50</v>
      </c>
      <c r="D10" s="221" t="s">
        <v>49</v>
      </c>
      <c r="E10" s="237">
        <v>45076</v>
      </c>
      <c r="F10" s="153"/>
      <c r="G10" s="10"/>
      <c r="H10" s="10"/>
      <c r="I10" s="10">
        <v>4418.28</v>
      </c>
      <c r="J10" s="10"/>
      <c r="K10" s="10"/>
      <c r="L10" s="10"/>
      <c r="M10" s="10"/>
      <c r="N10" s="10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232"/>
    </row>
    <row r="11" spans="1:36">
      <c r="A11" s="235">
        <v>45079</v>
      </c>
      <c r="B11" s="163">
        <v>443.4</v>
      </c>
      <c r="C11" s="238" t="s">
        <v>51</v>
      </c>
      <c r="D11" s="221" t="s">
        <v>49</v>
      </c>
      <c r="E11" s="237">
        <v>45107</v>
      </c>
      <c r="F11" s="153"/>
      <c r="G11" s="67"/>
      <c r="H11" s="10"/>
      <c r="I11" s="10"/>
      <c r="J11" s="10"/>
      <c r="K11" s="10"/>
      <c r="L11" s="10">
        <v>443.4</v>
      </c>
      <c r="M11" s="10"/>
      <c r="N11" s="10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232"/>
    </row>
    <row r="12" spans="1:36" ht="13.9" thickBot="1">
      <c r="A12" s="219"/>
      <c r="B12" s="76"/>
      <c r="C12" s="238"/>
      <c r="D12" s="67"/>
      <c r="E12" s="67"/>
      <c r="F12" s="67"/>
      <c r="G12" s="117"/>
      <c r="H12" s="117"/>
      <c r="I12" s="117"/>
      <c r="J12" s="117"/>
      <c r="K12" s="67"/>
      <c r="L12" s="162"/>
      <c r="M12" s="6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10"/>
      <c r="AA12" s="110"/>
      <c r="AB12" s="105"/>
      <c r="AC12" s="2"/>
      <c r="AD12" s="2"/>
      <c r="AE12" s="2"/>
      <c r="AF12" s="2"/>
      <c r="AG12" s="67"/>
      <c r="AH12" s="67"/>
      <c r="AI12" s="67"/>
      <c r="AJ12" s="67"/>
    </row>
    <row r="13" spans="1:36" ht="13.9" thickBot="1">
      <c r="A13" s="10">
        <f>B10+B11+B12</f>
        <v>4861.6799999999994</v>
      </c>
      <c r="B13" s="308">
        <f>SUM(B9:B12)</f>
        <v>6661.6799999999994</v>
      </c>
      <c r="C13" s="238" t="s">
        <v>52</v>
      </c>
      <c r="D13" s="76"/>
      <c r="E13" s="10"/>
      <c r="F13" s="295">
        <f t="shared" ref="F13:L13" si="0">SUM(F9:F11)</f>
        <v>0</v>
      </c>
      <c r="G13" s="295">
        <f t="shared" si="0"/>
        <v>1800</v>
      </c>
      <c r="H13" s="295">
        <f t="shared" si="0"/>
        <v>0</v>
      </c>
      <c r="I13" s="295">
        <f t="shared" si="0"/>
        <v>4418.28</v>
      </c>
      <c r="J13" s="295">
        <f t="shared" si="0"/>
        <v>0</v>
      </c>
      <c r="K13" s="295">
        <f t="shared" si="0"/>
        <v>0</v>
      </c>
      <c r="L13" s="309">
        <f t="shared" si="0"/>
        <v>443.4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174"/>
    </row>
    <row r="14" spans="1:36">
      <c r="A14" s="67"/>
      <c r="B14" s="76"/>
      <c r="C14" s="238"/>
      <c r="D14" s="357"/>
      <c r="E14" s="10"/>
      <c r="F14" s="67"/>
      <c r="G14" s="67"/>
      <c r="H14" s="67"/>
      <c r="I14" s="67"/>
      <c r="J14" s="67"/>
      <c r="K14" s="67"/>
      <c r="L14" s="295">
        <f>SUM(F13:L13)</f>
        <v>6661.6799999999994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10"/>
    </row>
    <row r="15" spans="1:36">
      <c r="A15" s="67"/>
      <c r="B15" s="76"/>
      <c r="C15" s="238"/>
      <c r="D15" s="357"/>
      <c r="E15" s="10"/>
      <c r="F15" s="67"/>
      <c r="G15" s="67"/>
      <c r="H15" s="67"/>
      <c r="I15" s="67"/>
      <c r="J15" s="67"/>
      <c r="K15" s="67"/>
      <c r="L15" s="113" t="s">
        <v>53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10"/>
    </row>
    <row r="16" spans="1:36" ht="21.6" thickBot="1">
      <c r="A16" s="67"/>
      <c r="B16" s="76"/>
      <c r="C16" s="238"/>
      <c r="D16" s="357"/>
      <c r="E16" s="10"/>
      <c r="F16" s="67"/>
      <c r="G16" s="67"/>
      <c r="H16" s="67"/>
      <c r="I16" s="67"/>
      <c r="J16" s="67"/>
      <c r="K16" s="67"/>
      <c r="L16" s="298" t="s">
        <v>54</v>
      </c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10"/>
    </row>
    <row r="17" spans="1:36" ht="13.9" thickBot="1">
      <c r="A17" s="306" t="s">
        <v>55</v>
      </c>
      <c r="B17" s="234" t="str">
        <f>'Set up sheet'!B4</f>
        <v>2023-24</v>
      </c>
      <c r="C17" s="305"/>
      <c r="D17" s="302"/>
      <c r="E17" s="105" t="s">
        <v>32</v>
      </c>
      <c r="F17" s="67"/>
      <c r="G17" s="67"/>
      <c r="H17" s="67"/>
      <c r="I17" s="67"/>
      <c r="J17" s="310" t="s">
        <v>45</v>
      </c>
      <c r="K17" s="310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>
      <c r="A18" s="67"/>
      <c r="B18" s="76"/>
      <c r="C18" s="238"/>
      <c r="D18" s="2" t="s">
        <v>56</v>
      </c>
      <c r="E18" s="105" t="s">
        <v>38</v>
      </c>
      <c r="F18" s="67"/>
      <c r="G18" s="67"/>
      <c r="H18" s="67"/>
      <c r="I18" s="67"/>
      <c r="J18" s="2" t="s">
        <v>57</v>
      </c>
      <c r="K18" s="2" t="s">
        <v>58</v>
      </c>
      <c r="L18" s="2" t="s">
        <v>59</v>
      </c>
      <c r="M18" s="67"/>
      <c r="N18" s="2" t="s">
        <v>60</v>
      </c>
      <c r="O18" s="2" t="s">
        <v>61</v>
      </c>
      <c r="P18" s="105" t="s">
        <v>62</v>
      </c>
      <c r="Q18" s="2"/>
      <c r="R18" s="2" t="s">
        <v>63</v>
      </c>
      <c r="S18" s="2" t="s">
        <v>64</v>
      </c>
      <c r="T18" s="2" t="s">
        <v>65</v>
      </c>
      <c r="U18" s="110" t="s">
        <v>66</v>
      </c>
      <c r="V18" s="2" t="s">
        <v>67</v>
      </c>
      <c r="W18" s="105" t="s">
        <v>68</v>
      </c>
      <c r="X18" s="2" t="s">
        <v>40</v>
      </c>
      <c r="Y18" s="105" t="s">
        <v>69</v>
      </c>
      <c r="Z18" s="105" t="s">
        <v>70</v>
      </c>
      <c r="AA18" s="110" t="s">
        <v>71</v>
      </c>
      <c r="AB18" s="110" t="s">
        <v>72</v>
      </c>
      <c r="AC18" s="2" t="s">
        <v>73</v>
      </c>
      <c r="AD18" s="2" t="s">
        <v>74</v>
      </c>
      <c r="AE18" s="310" t="s">
        <v>45</v>
      </c>
      <c r="AF18" s="310"/>
      <c r="AG18" s="67"/>
      <c r="AH18" s="67"/>
      <c r="AI18" s="67"/>
      <c r="AJ18" s="67"/>
    </row>
    <row r="19" spans="1:36" ht="15.6">
      <c r="A19" s="2" t="s">
        <v>46</v>
      </c>
      <c r="B19" s="3" t="s">
        <v>47</v>
      </c>
      <c r="C19" s="307" t="s">
        <v>48</v>
      </c>
      <c r="D19" s="77"/>
      <c r="E19" s="105" t="s">
        <v>75</v>
      </c>
      <c r="F19" s="2" t="s">
        <v>61</v>
      </c>
      <c r="G19" s="105" t="s">
        <v>76</v>
      </c>
      <c r="H19" s="2" t="s">
        <v>77</v>
      </c>
      <c r="I19" s="2"/>
      <c r="J19" s="105" t="s">
        <v>78</v>
      </c>
      <c r="K19" s="105" t="s">
        <v>78</v>
      </c>
      <c r="L19" s="2" t="s">
        <v>75</v>
      </c>
      <c r="M19" s="67"/>
      <c r="N19" s="2" t="s">
        <v>79</v>
      </c>
      <c r="O19" s="2" t="s">
        <v>80</v>
      </c>
      <c r="P19" s="2" t="s">
        <v>81</v>
      </c>
      <c r="Q19" s="2" t="s">
        <v>82</v>
      </c>
      <c r="R19" s="2" t="s">
        <v>83</v>
      </c>
      <c r="S19" s="2" t="s">
        <v>84</v>
      </c>
      <c r="T19" s="2" t="s">
        <v>85</v>
      </c>
      <c r="U19" s="2"/>
      <c r="V19" s="2" t="s">
        <v>80</v>
      </c>
      <c r="W19" s="105" t="s">
        <v>86</v>
      </c>
      <c r="X19" s="2" t="s">
        <v>87</v>
      </c>
      <c r="Y19" s="2" t="s">
        <v>87</v>
      </c>
      <c r="Z19" s="2" t="s">
        <v>79</v>
      </c>
      <c r="AA19" s="105" t="s">
        <v>88</v>
      </c>
      <c r="AB19" s="105" t="s">
        <v>89</v>
      </c>
      <c r="AC19" s="2" t="s">
        <v>90</v>
      </c>
      <c r="AD19" s="2" t="s">
        <v>91</v>
      </c>
      <c r="AE19" s="2" t="s">
        <v>92</v>
      </c>
      <c r="AF19" s="2" t="s">
        <v>93</v>
      </c>
      <c r="AG19" s="67"/>
      <c r="AH19" s="67"/>
      <c r="AI19" s="67"/>
      <c r="AJ19" s="67"/>
    </row>
    <row r="20" spans="1:36">
      <c r="A20" s="219"/>
      <c r="B20" s="174"/>
      <c r="C20" s="238"/>
      <c r="D20" s="77"/>
      <c r="E20" s="108"/>
      <c r="F20" s="10"/>
      <c r="G20" s="10"/>
      <c r="H20" s="10"/>
      <c r="I20" s="10"/>
      <c r="J20" s="10"/>
      <c r="K20" s="10"/>
      <c r="L20" s="67"/>
      <c r="M20" s="67"/>
      <c r="N20" s="16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67"/>
      <c r="AH20" s="67"/>
      <c r="AI20" s="67"/>
      <c r="AJ20" s="67"/>
    </row>
    <row r="21" spans="1:36">
      <c r="A21" s="219">
        <v>45065</v>
      </c>
      <c r="B21" s="174">
        <v>74</v>
      </c>
      <c r="C21" s="238" t="s">
        <v>94</v>
      </c>
      <c r="D21" s="77">
        <v>298</v>
      </c>
      <c r="E21" s="109"/>
      <c r="F21" s="161"/>
      <c r="G21" s="10">
        <v>74</v>
      </c>
      <c r="H21" s="76"/>
      <c r="I21" s="76"/>
      <c r="J21" s="162"/>
      <c r="K21" s="162"/>
      <c r="L21" s="67"/>
      <c r="M21" s="67"/>
      <c r="N21" s="163"/>
      <c r="O21" s="76"/>
      <c r="P21" s="76"/>
      <c r="Q21" s="76"/>
      <c r="R21" s="76"/>
      <c r="S21" s="67"/>
      <c r="T21" s="10"/>
      <c r="U21" s="163"/>
      <c r="V21" s="2"/>
      <c r="W21" s="105"/>
      <c r="X21" s="2"/>
      <c r="Y21" s="163"/>
      <c r="Z21" s="76"/>
      <c r="AA21" s="105"/>
      <c r="AB21" s="105"/>
      <c r="AC21" s="2"/>
      <c r="AD21" s="2"/>
      <c r="AE21" s="2"/>
      <c r="AF21" s="2"/>
      <c r="AG21" s="67"/>
      <c r="AH21" s="67"/>
      <c r="AI21" s="67"/>
      <c r="AJ21" s="67"/>
    </row>
    <row r="22" spans="1:36">
      <c r="A22" s="219">
        <v>45068</v>
      </c>
      <c r="B22" s="174">
        <v>50</v>
      </c>
      <c r="C22" s="238" t="s">
        <v>95</v>
      </c>
      <c r="D22" s="77">
        <v>302</v>
      </c>
      <c r="E22" s="109"/>
      <c r="F22" s="10"/>
      <c r="G22" s="10">
        <v>50</v>
      </c>
      <c r="H22" s="10"/>
      <c r="I22" s="10"/>
      <c r="J22" s="10"/>
      <c r="K22" s="10"/>
      <c r="L22" s="67"/>
      <c r="M22" s="67"/>
      <c r="N22" s="67"/>
      <c r="O22" s="10"/>
      <c r="P22" s="10"/>
      <c r="Q22" s="10"/>
      <c r="R22" s="10"/>
      <c r="S22" s="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67"/>
      <c r="AH22" s="67"/>
      <c r="AI22" s="67"/>
      <c r="AJ22" s="174"/>
    </row>
    <row r="23" spans="1:36">
      <c r="A23" s="219">
        <v>45069</v>
      </c>
      <c r="B23" s="174">
        <v>222</v>
      </c>
      <c r="C23" s="238" t="s">
        <v>96</v>
      </c>
      <c r="D23" s="77">
        <v>303</v>
      </c>
      <c r="E23" s="109"/>
      <c r="F23" s="10"/>
      <c r="G23" s="10">
        <f>B23/120%</f>
        <v>185</v>
      </c>
      <c r="H23" s="10"/>
      <c r="I23" s="10"/>
      <c r="J23" s="67">
        <f>G23*20%</f>
        <v>37</v>
      </c>
      <c r="K23" s="10"/>
      <c r="L23" s="67"/>
      <c r="M23" s="67"/>
      <c r="N23" s="163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67"/>
      <c r="AH23" s="67"/>
      <c r="AI23" s="67"/>
      <c r="AJ23" s="174"/>
    </row>
    <row r="24" spans="1:36">
      <c r="A24" s="219">
        <v>45071</v>
      </c>
      <c r="B24" s="174">
        <v>198.46</v>
      </c>
      <c r="C24" s="238" t="s">
        <v>97</v>
      </c>
      <c r="D24" s="77">
        <v>299</v>
      </c>
      <c r="E24" s="109"/>
      <c r="F24" s="10"/>
      <c r="G24" s="10">
        <v>198.46</v>
      </c>
      <c r="H24" s="10"/>
      <c r="I24" s="10"/>
      <c r="J24" s="10"/>
      <c r="K24" s="10"/>
      <c r="L24" s="67"/>
      <c r="M24" s="67"/>
      <c r="N24" s="163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67"/>
      <c r="AH24" s="67"/>
      <c r="AI24" s="67"/>
      <c r="AJ24" s="174"/>
    </row>
    <row r="25" spans="1:36">
      <c r="A25" s="219">
        <v>45078</v>
      </c>
      <c r="B25" s="174">
        <v>138.83000000000001</v>
      </c>
      <c r="C25" s="294" t="s">
        <v>65</v>
      </c>
      <c r="D25" s="77">
        <v>300</v>
      </c>
      <c r="E25" s="109"/>
      <c r="F25" s="10"/>
      <c r="G25" s="10">
        <v>138.83000000000001</v>
      </c>
      <c r="H25" s="10"/>
      <c r="I25" s="10"/>
      <c r="J25" s="10"/>
      <c r="K25" s="10"/>
      <c r="L25" s="67"/>
      <c r="M25" s="67"/>
      <c r="N25" s="163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67"/>
      <c r="AH25" s="67"/>
      <c r="AI25" s="67"/>
      <c r="AJ25" s="174"/>
    </row>
    <row r="26" spans="1:36" s="67" customFormat="1">
      <c r="A26" s="219">
        <v>45244</v>
      </c>
      <c r="B26" s="174">
        <v>300</v>
      </c>
      <c r="C26" s="238" t="s">
        <v>98</v>
      </c>
      <c r="D26" s="77">
        <v>301</v>
      </c>
      <c r="E26" s="109"/>
      <c r="F26" s="10">
        <v>300</v>
      </c>
      <c r="G26" s="10"/>
      <c r="H26" s="10"/>
      <c r="I26" s="10"/>
      <c r="K26" s="10"/>
      <c r="N26" s="163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f>G26</f>
        <v>0</v>
      </c>
      <c r="AD26" s="10"/>
      <c r="AE26" s="10">
        <f>J26</f>
        <v>0</v>
      </c>
      <c r="AF26" s="10"/>
      <c r="AJ26" s="174"/>
    </row>
    <row r="27" spans="1:36" s="222" customFormat="1">
      <c r="A27" s="219">
        <v>45302</v>
      </c>
      <c r="B27" s="232">
        <v>404.4</v>
      </c>
      <c r="C27" s="238" t="s">
        <v>99</v>
      </c>
      <c r="D27" s="77">
        <v>306</v>
      </c>
      <c r="E27" s="109"/>
      <c r="F27" s="10"/>
      <c r="G27" s="10">
        <f>B27/120%</f>
        <v>337</v>
      </c>
      <c r="H27" s="10"/>
      <c r="I27" s="10"/>
      <c r="J27" s="67">
        <f>G27*20%</f>
        <v>67.400000000000006</v>
      </c>
      <c r="K27" s="10"/>
      <c r="N27" s="163"/>
      <c r="O27" s="10"/>
      <c r="P27" s="10"/>
      <c r="Q27" s="10"/>
      <c r="R27" s="10"/>
      <c r="S27" s="10"/>
      <c r="T27" s="10"/>
      <c r="U27" s="10"/>
      <c r="V27" s="10"/>
      <c r="W27" s="279"/>
      <c r="X27" s="10"/>
      <c r="Y27" s="10"/>
      <c r="Z27" s="10">
        <f>G27</f>
        <v>337</v>
      </c>
      <c r="AA27" s="10"/>
      <c r="AB27" s="10"/>
      <c r="AC27" s="10"/>
      <c r="AD27" s="10"/>
      <c r="AE27" s="10">
        <f>J27</f>
        <v>67.400000000000006</v>
      </c>
      <c r="AF27" s="10"/>
      <c r="AJ27" s="174"/>
    </row>
    <row r="28" spans="1:36" s="67" customFormat="1">
      <c r="A28" s="219">
        <v>45302</v>
      </c>
      <c r="B28" s="174">
        <v>273</v>
      </c>
      <c r="C28" s="238" t="s">
        <v>100</v>
      </c>
      <c r="D28" s="77">
        <v>305</v>
      </c>
      <c r="E28" s="109"/>
      <c r="F28" s="10">
        <v>273</v>
      </c>
      <c r="G28" s="10"/>
      <c r="H28" s="279"/>
      <c r="I28" s="279"/>
      <c r="J28" s="279"/>
      <c r="K28" s="279"/>
      <c r="N28" s="163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74"/>
    </row>
    <row r="29" spans="1:36" s="67" customFormat="1">
      <c r="A29" s="219">
        <v>45302</v>
      </c>
      <c r="B29" s="10">
        <v>358.8</v>
      </c>
      <c r="C29" s="238" t="s">
        <v>101</v>
      </c>
      <c r="D29" s="77">
        <v>304</v>
      </c>
      <c r="E29" s="109"/>
      <c r="F29" s="10"/>
      <c r="G29" s="10">
        <f>B29/120%</f>
        <v>299</v>
      </c>
      <c r="J29" s="67">
        <f>G29*20%</f>
        <v>59.800000000000004</v>
      </c>
      <c r="N29" s="10"/>
      <c r="R29" s="10">
        <f>G29</f>
        <v>299</v>
      </c>
    </row>
    <row r="30" spans="1:36">
      <c r="A30" s="219">
        <v>45334</v>
      </c>
      <c r="B30" s="174">
        <v>38.01</v>
      </c>
      <c r="C30" s="238" t="s">
        <v>102</v>
      </c>
      <c r="D30" s="77">
        <v>307</v>
      </c>
      <c r="E30" s="109"/>
      <c r="F30" s="10"/>
      <c r="G30" s="10">
        <f>B30/120%</f>
        <v>31.675000000000001</v>
      </c>
      <c r="H30" s="10"/>
      <c r="I30" s="10"/>
      <c r="J30" s="67">
        <v>6.34</v>
      </c>
      <c r="K30" s="10"/>
      <c r="L30" s="67"/>
      <c r="M30" s="67"/>
      <c r="N30" s="163">
        <f>F30</f>
        <v>0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67"/>
      <c r="AH30" s="67"/>
      <c r="AI30" s="67"/>
      <c r="AJ30" s="174"/>
    </row>
    <row r="31" spans="1:36" s="111" customFormat="1">
      <c r="A31" s="219">
        <v>45334</v>
      </c>
      <c r="B31" s="174">
        <v>120</v>
      </c>
      <c r="C31" s="238" t="s">
        <v>103</v>
      </c>
      <c r="D31" s="77">
        <v>308</v>
      </c>
      <c r="E31" s="109"/>
      <c r="F31" s="10"/>
      <c r="G31" s="10">
        <f>B31/120%</f>
        <v>100</v>
      </c>
      <c r="H31" s="10"/>
      <c r="I31" s="10"/>
      <c r="J31" s="67">
        <f>G31*20%</f>
        <v>20</v>
      </c>
      <c r="K31" s="10"/>
      <c r="L31" s="222"/>
      <c r="M31" s="222"/>
      <c r="N31" s="163">
        <f>F31</f>
        <v>0</v>
      </c>
      <c r="O31" s="10"/>
      <c r="P31" s="10"/>
      <c r="Q31" s="10"/>
      <c r="R31" s="10"/>
      <c r="S31" s="10"/>
      <c r="T31" s="10"/>
      <c r="U31" s="10"/>
      <c r="V31" s="10"/>
      <c r="W31" s="279"/>
      <c r="X31" s="10"/>
      <c r="Y31" s="10"/>
      <c r="Z31" s="10"/>
      <c r="AA31" s="10"/>
      <c r="AB31" s="10"/>
      <c r="AC31" s="10"/>
      <c r="AD31" s="10"/>
      <c r="AE31" s="10"/>
      <c r="AF31" s="10"/>
      <c r="AG31" s="222"/>
      <c r="AH31" s="222"/>
      <c r="AI31" s="222"/>
      <c r="AJ31" s="174"/>
    </row>
    <row r="32" spans="1:36" s="111" customFormat="1">
      <c r="A32" s="219">
        <v>45356</v>
      </c>
      <c r="B32" s="174">
        <v>416</v>
      </c>
      <c r="C32" s="238" t="s">
        <v>100</v>
      </c>
      <c r="D32" s="77">
        <v>309</v>
      </c>
      <c r="E32" s="109"/>
      <c r="F32" s="10">
        <v>416</v>
      </c>
      <c r="G32" s="10"/>
      <c r="H32" s="10"/>
      <c r="I32" s="10"/>
      <c r="J32" s="10"/>
      <c r="K32" s="10"/>
      <c r="L32" s="222"/>
      <c r="M32" s="222"/>
      <c r="N32" s="163"/>
      <c r="O32" s="10"/>
      <c r="P32" s="10"/>
      <c r="Q32" s="10"/>
      <c r="R32" s="10"/>
      <c r="S32" s="10"/>
      <c r="T32" s="10"/>
      <c r="U32" s="10"/>
      <c r="V32" s="10"/>
      <c r="W32" s="279"/>
      <c r="X32" s="10"/>
      <c r="Y32" s="10"/>
      <c r="Z32" s="10"/>
      <c r="AA32" s="10"/>
      <c r="AB32" s="10"/>
      <c r="AC32" s="10"/>
      <c r="AD32" s="10"/>
      <c r="AE32" s="10"/>
      <c r="AF32" s="10"/>
      <c r="AG32" s="222"/>
      <c r="AH32" s="222"/>
      <c r="AI32" s="222"/>
      <c r="AJ32" s="174"/>
    </row>
    <row r="33" spans="1:36" s="111" customFormat="1">
      <c r="A33" s="219">
        <v>45356</v>
      </c>
      <c r="B33" s="174">
        <v>23.8</v>
      </c>
      <c r="C33" s="238" t="s">
        <v>104</v>
      </c>
      <c r="D33" s="77">
        <v>310</v>
      </c>
      <c r="E33" s="109"/>
      <c r="F33" s="10"/>
      <c r="G33" s="10">
        <v>23.8</v>
      </c>
      <c r="H33" s="10"/>
      <c r="I33" s="10"/>
      <c r="J33" s="10"/>
      <c r="K33" s="10"/>
      <c r="L33" s="222"/>
      <c r="M33" s="222"/>
      <c r="N33" s="163"/>
      <c r="O33" s="10"/>
      <c r="P33" s="10"/>
      <c r="Q33" s="10"/>
      <c r="R33" s="10"/>
      <c r="S33" s="10"/>
      <c r="T33" s="10"/>
      <c r="U33" s="10"/>
      <c r="V33" s="10"/>
      <c r="W33" s="279"/>
      <c r="X33" s="10"/>
      <c r="Y33" s="10"/>
      <c r="Z33" s="10"/>
      <c r="AA33" s="10"/>
      <c r="AB33" s="10"/>
      <c r="AC33" s="10"/>
      <c r="AD33" s="10"/>
      <c r="AE33" s="10"/>
      <c r="AF33" s="10"/>
      <c r="AG33" s="222"/>
      <c r="AH33" s="222"/>
      <c r="AI33" s="222"/>
      <c r="AJ33" s="174"/>
    </row>
    <row r="34" spans="1:36" s="107" customFormat="1" ht="13.9" thickBot="1">
      <c r="A34" s="219"/>
      <c r="B34" s="311"/>
      <c r="C34" s="312"/>
      <c r="D34" s="76"/>
      <c r="E34" s="313"/>
      <c r="F34" s="56"/>
      <c r="G34" s="10"/>
      <c r="H34" s="10"/>
      <c r="I34" s="10"/>
      <c r="J34" s="10"/>
      <c r="K34" s="141"/>
      <c r="L34" s="160"/>
      <c r="M34" s="141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67"/>
      <c r="AH34" s="67"/>
      <c r="AI34" s="67"/>
      <c r="AJ34" s="67"/>
    </row>
    <row r="35" spans="1:36" ht="13.9" thickBot="1">
      <c r="A35" s="67"/>
      <c r="B35" s="314">
        <f>SUM(B20:B34)</f>
        <v>2617.3000000000002</v>
      </c>
      <c r="C35" s="238" t="s">
        <v>52</v>
      </c>
      <c r="D35" s="172"/>
      <c r="E35" s="10"/>
      <c r="F35" s="295">
        <f t="shared" ref="F35:K35" si="1">SUM(F20:F34)</f>
        <v>989</v>
      </c>
      <c r="G35" s="295">
        <f t="shared" si="1"/>
        <v>1437.7649999999999</v>
      </c>
      <c r="H35" s="295">
        <f t="shared" si="1"/>
        <v>0</v>
      </c>
      <c r="I35" s="295">
        <f t="shared" si="1"/>
        <v>0</v>
      </c>
      <c r="J35" s="295">
        <f t="shared" si="1"/>
        <v>190.54000000000002</v>
      </c>
      <c r="K35" s="295">
        <f t="shared" si="1"/>
        <v>0</v>
      </c>
      <c r="L35" s="112">
        <f>SUM(F35:K35)</f>
        <v>2617.3049999999998</v>
      </c>
      <c r="M35" s="67"/>
      <c r="N35" s="10">
        <f t="shared" ref="N35:AF35" si="2">SUM(N20:N34)</f>
        <v>0</v>
      </c>
      <c r="O35" s="10">
        <f t="shared" si="2"/>
        <v>0</v>
      </c>
      <c r="P35" s="10">
        <f t="shared" si="2"/>
        <v>0</v>
      </c>
      <c r="Q35" s="10">
        <f t="shared" si="2"/>
        <v>0</v>
      </c>
      <c r="R35" s="10">
        <f t="shared" si="2"/>
        <v>299</v>
      </c>
      <c r="S35" s="10">
        <f t="shared" si="2"/>
        <v>0</v>
      </c>
      <c r="T35" s="10">
        <f t="shared" si="2"/>
        <v>0</v>
      </c>
      <c r="U35" s="10">
        <f t="shared" si="2"/>
        <v>0</v>
      </c>
      <c r="V35" s="10">
        <f t="shared" si="2"/>
        <v>0</v>
      </c>
      <c r="W35" s="10">
        <f t="shared" si="2"/>
        <v>0</v>
      </c>
      <c r="X35" s="10">
        <f t="shared" si="2"/>
        <v>0</v>
      </c>
      <c r="Y35" s="10">
        <f t="shared" si="2"/>
        <v>0</v>
      </c>
      <c r="Z35" s="10">
        <f t="shared" si="2"/>
        <v>337</v>
      </c>
      <c r="AA35" s="10">
        <f t="shared" si="2"/>
        <v>0</v>
      </c>
      <c r="AB35" s="10">
        <f t="shared" si="2"/>
        <v>0</v>
      </c>
      <c r="AC35" s="10">
        <f t="shared" si="2"/>
        <v>0</v>
      </c>
      <c r="AD35" s="10">
        <f t="shared" si="2"/>
        <v>0</v>
      </c>
      <c r="AE35" s="10">
        <f t="shared" si="2"/>
        <v>67.400000000000006</v>
      </c>
      <c r="AF35" s="10">
        <f t="shared" si="2"/>
        <v>0</v>
      </c>
      <c r="AG35" s="315">
        <f>SUM(N35:AF35)</f>
        <v>703.4</v>
      </c>
      <c r="AH35" s="67" t="s">
        <v>105</v>
      </c>
      <c r="AI35" s="67"/>
      <c r="AJ35" s="67"/>
    </row>
    <row r="36" spans="1:36" ht="13.9" thickBot="1">
      <c r="A36" s="67"/>
      <c r="B36" s="76"/>
      <c r="C36" s="238"/>
      <c r="D36" s="316"/>
      <c r="E36" s="67"/>
      <c r="F36" s="10"/>
      <c r="G36" s="67"/>
      <c r="H36" s="67"/>
      <c r="I36" s="67"/>
      <c r="J36" s="317">
        <f>J35+K35</f>
        <v>190.54000000000002</v>
      </c>
      <c r="K36" s="318"/>
      <c r="L36" s="113" t="s">
        <v>53</v>
      </c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10">
        <f>AG35-B35</f>
        <v>-1913.9</v>
      </c>
      <c r="AH36" s="67"/>
      <c r="AI36" s="67"/>
      <c r="AJ36" s="67"/>
    </row>
    <row r="37" spans="1:36" ht="13.9" thickBot="1">
      <c r="A37" s="67"/>
      <c r="B37" s="76"/>
      <c r="C37" s="290" t="s">
        <v>106</v>
      </c>
      <c r="D37" s="319"/>
      <c r="E37" s="304">
        <f>$B$13+$D$4-$B$35</f>
        <v>15418.18</v>
      </c>
      <c r="F37" s="10"/>
      <c r="G37" s="67"/>
      <c r="H37" s="67"/>
      <c r="I37" s="67"/>
      <c r="J37" s="67"/>
      <c r="K37" s="67"/>
      <c r="L37" s="320" t="s">
        <v>107</v>
      </c>
      <c r="M37" s="67"/>
      <c r="N37" s="321" t="s">
        <v>60</v>
      </c>
      <c r="O37" s="322" t="s">
        <v>108</v>
      </c>
      <c r="P37" s="114" t="s">
        <v>62</v>
      </c>
      <c r="Q37" s="322"/>
      <c r="R37" s="322" t="s">
        <v>63</v>
      </c>
      <c r="S37" s="322" t="s">
        <v>64</v>
      </c>
      <c r="T37" s="322" t="s">
        <v>65</v>
      </c>
      <c r="U37" s="115" t="s">
        <v>66</v>
      </c>
      <c r="V37" s="227" t="s">
        <v>67</v>
      </c>
      <c r="W37" s="228" t="s">
        <v>109</v>
      </c>
      <c r="X37" s="227" t="s">
        <v>40</v>
      </c>
      <c r="Y37" s="116" t="s">
        <v>69</v>
      </c>
      <c r="Z37" s="116" t="s">
        <v>70</v>
      </c>
      <c r="AA37" s="284" t="s">
        <v>71</v>
      </c>
      <c r="AB37" s="286" t="s">
        <v>72</v>
      </c>
      <c r="AC37" s="287" t="s">
        <v>73</v>
      </c>
      <c r="AD37" s="224" t="s">
        <v>74</v>
      </c>
      <c r="AE37" s="323" t="s">
        <v>45</v>
      </c>
      <c r="AF37" s="324"/>
      <c r="AG37" s="67"/>
      <c r="AH37" s="67"/>
      <c r="AI37" s="67"/>
      <c r="AJ37" s="67"/>
    </row>
    <row r="38" spans="1:36">
      <c r="A38" s="67"/>
      <c r="B38" s="76"/>
      <c r="C38" s="238"/>
      <c r="D38" s="67"/>
      <c r="E38" s="67"/>
      <c r="F38" s="67"/>
      <c r="G38" s="117"/>
      <c r="H38" s="117"/>
      <c r="I38" s="117"/>
      <c r="J38" s="117"/>
      <c r="K38" s="67"/>
      <c r="L38" s="162" t="s">
        <v>110</v>
      </c>
      <c r="M38" s="67"/>
      <c r="N38" s="325" t="s">
        <v>79</v>
      </c>
      <c r="O38" s="326" t="s">
        <v>81</v>
      </c>
      <c r="P38" s="326" t="s">
        <v>81</v>
      </c>
      <c r="Q38" s="326" t="s">
        <v>82</v>
      </c>
      <c r="R38" s="326" t="s">
        <v>83</v>
      </c>
      <c r="S38" s="326" t="s">
        <v>84</v>
      </c>
      <c r="T38" s="326" t="s">
        <v>85</v>
      </c>
      <c r="U38" s="225"/>
      <c r="V38" s="327" t="s">
        <v>80</v>
      </c>
      <c r="W38" s="229" t="s">
        <v>86</v>
      </c>
      <c r="X38" s="327" t="s">
        <v>87</v>
      </c>
      <c r="Y38" s="226" t="s">
        <v>87</v>
      </c>
      <c r="Z38" s="118" t="s">
        <v>79</v>
      </c>
      <c r="AA38" s="285" t="s">
        <v>111</v>
      </c>
      <c r="AB38" s="288" t="s">
        <v>89</v>
      </c>
      <c r="AC38" s="287" t="s">
        <v>90</v>
      </c>
      <c r="AD38" s="225" t="s">
        <v>91</v>
      </c>
      <c r="AE38" s="328" t="s">
        <v>92</v>
      </c>
      <c r="AF38" s="329" t="s">
        <v>93</v>
      </c>
      <c r="AG38" s="67"/>
      <c r="AH38" s="67"/>
      <c r="AI38" s="67"/>
      <c r="AJ38" s="67"/>
    </row>
    <row r="39" spans="1:36">
      <c r="A39" s="67"/>
      <c r="B39" s="76"/>
      <c r="C39" s="238"/>
      <c r="D39" s="67"/>
      <c r="E39" s="67"/>
      <c r="F39" s="67"/>
      <c r="G39" s="117"/>
      <c r="H39" s="117"/>
      <c r="I39" s="117"/>
      <c r="J39" s="297"/>
      <c r="K39" s="67"/>
      <c r="L39" s="162"/>
      <c r="M39" s="67"/>
      <c r="N39" s="325"/>
      <c r="O39" s="326"/>
      <c r="P39" s="326"/>
      <c r="Q39" s="326"/>
      <c r="R39" s="326"/>
      <c r="S39" s="326"/>
      <c r="T39" s="326"/>
      <c r="U39" s="225"/>
      <c r="V39" s="327"/>
      <c r="W39" s="229"/>
      <c r="X39" s="327"/>
      <c r="Y39" s="226"/>
      <c r="Z39" s="118"/>
      <c r="AA39" s="285"/>
      <c r="AB39" s="292"/>
      <c r="AC39" s="293"/>
      <c r="AD39" s="225"/>
      <c r="AE39" s="328"/>
      <c r="AF39" s="329"/>
      <c r="AG39" s="67"/>
      <c r="AH39" s="67"/>
      <c r="AI39" s="67"/>
      <c r="AJ39" s="67"/>
    </row>
    <row r="40" spans="1:36">
      <c r="A40" s="67"/>
      <c r="B40" s="76"/>
      <c r="C40" s="238"/>
      <c r="D40" s="67"/>
      <c r="E40" s="67"/>
      <c r="F40" s="67"/>
      <c r="G40" s="117"/>
      <c r="H40" s="117"/>
      <c r="I40" s="117"/>
      <c r="J40" s="117"/>
      <c r="K40" s="67"/>
      <c r="L40" s="162"/>
      <c r="M40" s="67"/>
      <c r="N40" s="325"/>
      <c r="O40" s="326"/>
      <c r="P40" s="326"/>
      <c r="Q40" s="326"/>
      <c r="R40" s="326"/>
      <c r="S40" s="326"/>
      <c r="T40" s="326"/>
      <c r="U40" s="225"/>
      <c r="V40" s="327"/>
      <c r="W40" s="229"/>
      <c r="X40" s="327"/>
      <c r="Y40" s="226"/>
      <c r="Z40" s="118"/>
      <c r="AA40" s="285"/>
      <c r="AB40" s="292"/>
      <c r="AC40" s="293"/>
      <c r="AD40" s="225"/>
      <c r="AE40" s="328"/>
      <c r="AF40" s="329"/>
      <c r="AG40" s="67"/>
      <c r="AH40" s="67"/>
      <c r="AI40" s="67"/>
      <c r="AJ40" s="67"/>
    </row>
    <row r="41" spans="1:36">
      <c r="A41" s="67"/>
      <c r="B41" s="76"/>
      <c r="C41" s="238"/>
      <c r="D41" s="67"/>
      <c r="E41" s="67"/>
      <c r="F41" s="67"/>
      <c r="G41" s="117"/>
      <c r="H41" s="117"/>
      <c r="I41" s="117"/>
      <c r="J41" s="117"/>
      <c r="K41" s="67"/>
      <c r="L41" s="162"/>
      <c r="M41" s="67"/>
      <c r="N41" s="325"/>
      <c r="O41" s="326"/>
      <c r="P41" s="326"/>
      <c r="Q41" s="326"/>
      <c r="R41" s="326"/>
      <c r="S41" s="326"/>
      <c r="T41" s="326"/>
      <c r="U41" s="225"/>
      <c r="V41" s="327"/>
      <c r="W41" s="229"/>
      <c r="X41" s="327"/>
      <c r="Y41" s="226"/>
      <c r="Z41" s="118"/>
      <c r="AA41" s="285"/>
      <c r="AB41" s="292"/>
      <c r="AC41" s="293"/>
      <c r="AD41" s="225"/>
      <c r="AE41" s="328"/>
      <c r="AF41" s="329"/>
      <c r="AG41" s="67"/>
      <c r="AH41" s="67"/>
      <c r="AI41" s="67"/>
      <c r="AJ41" s="67"/>
    </row>
    <row r="42" spans="1:36">
      <c r="A42" s="67"/>
      <c r="B42" s="76"/>
      <c r="C42" s="238"/>
      <c r="D42" s="67"/>
      <c r="E42" s="67"/>
      <c r="F42" s="119"/>
      <c r="G42" s="120"/>
      <c r="H42" s="120"/>
      <c r="I42" s="120"/>
      <c r="J42" s="67"/>
      <c r="K42" s="67"/>
      <c r="L42" s="67"/>
      <c r="M42" s="67"/>
      <c r="N42" s="330">
        <f t="shared" ref="N42:AF42" si="3">N35</f>
        <v>0</v>
      </c>
      <c r="O42" s="331">
        <f>O35</f>
        <v>0</v>
      </c>
      <c r="P42" s="331">
        <f t="shared" si="3"/>
        <v>0</v>
      </c>
      <c r="Q42" s="331">
        <f t="shared" si="3"/>
        <v>0</v>
      </c>
      <c r="R42" s="332">
        <f t="shared" si="3"/>
        <v>299</v>
      </c>
      <c r="S42" s="331">
        <f t="shared" si="3"/>
        <v>0</v>
      </c>
      <c r="T42" s="331">
        <f t="shared" si="3"/>
        <v>0</v>
      </c>
      <c r="U42" s="333">
        <f t="shared" si="3"/>
        <v>0</v>
      </c>
      <c r="V42" s="334">
        <f t="shared" si="3"/>
        <v>0</v>
      </c>
      <c r="W42" s="335">
        <f t="shared" si="3"/>
        <v>0</v>
      </c>
      <c r="X42" s="334">
        <f t="shared" si="3"/>
        <v>0</v>
      </c>
      <c r="Y42" s="342">
        <f t="shared" si="3"/>
        <v>0</v>
      </c>
      <c r="Z42" s="342">
        <f>Z35</f>
        <v>337</v>
      </c>
      <c r="AA42" s="336">
        <f>AA35</f>
        <v>0</v>
      </c>
      <c r="AB42" s="336">
        <f>AB35</f>
        <v>0</v>
      </c>
      <c r="AC42" s="337">
        <f t="shared" ref="AC42" si="4">AC35</f>
        <v>0</v>
      </c>
      <c r="AD42" s="337">
        <f t="shared" si="3"/>
        <v>0</v>
      </c>
      <c r="AE42" s="338">
        <f>AE35</f>
        <v>67.400000000000006</v>
      </c>
      <c r="AF42" s="334">
        <f t="shared" si="3"/>
        <v>0</v>
      </c>
      <c r="AG42" s="67"/>
      <c r="AH42" s="67"/>
      <c r="AI42" s="67"/>
      <c r="AJ42" s="67"/>
    </row>
    <row r="43" spans="1:36">
      <c r="A43" s="67"/>
      <c r="B43" s="76" t="s">
        <v>112</v>
      </c>
      <c r="C43" s="238" t="s">
        <v>113</v>
      </c>
      <c r="D43" s="167">
        <v>45383</v>
      </c>
      <c r="E43" s="295">
        <f>15857.98-416-23.8</f>
        <v>15418.18</v>
      </c>
      <c r="F43" s="67"/>
      <c r="G43" s="67"/>
      <c r="H43" s="67"/>
      <c r="I43" s="67"/>
      <c r="J43" s="67"/>
      <c r="K43" s="67"/>
      <c r="L43" s="67"/>
      <c r="M43" s="67"/>
      <c r="N43" s="339">
        <f>SUM(N42:AE42)</f>
        <v>703.4</v>
      </c>
      <c r="O43" s="340"/>
      <c r="P43" s="340"/>
      <c r="Q43" s="340"/>
      <c r="R43" s="340"/>
      <c r="S43" s="340"/>
      <c r="T43" s="340"/>
      <c r="U43" s="340"/>
      <c r="V43" s="341"/>
      <c r="W43" s="335">
        <f>W42</f>
        <v>0</v>
      </c>
      <c r="X43" s="399"/>
      <c r="Y43" s="400"/>
      <c r="Z43" s="400"/>
      <c r="AA43" s="400"/>
      <c r="AB43" s="400"/>
      <c r="AC43" s="400"/>
      <c r="AD43" s="401"/>
      <c r="AE43" s="339">
        <f>AE42+AF42</f>
        <v>67.400000000000006</v>
      </c>
      <c r="AF43" s="343"/>
      <c r="AG43" s="67"/>
      <c r="AH43" s="67"/>
      <c r="AI43" s="67"/>
      <c r="AJ43" s="67"/>
    </row>
    <row r="44" spans="1:36">
      <c r="A44" s="67"/>
      <c r="B44" s="76"/>
      <c r="C44" s="238"/>
      <c r="D44" s="67"/>
      <c r="E44" s="153">
        <v>0</v>
      </c>
      <c r="F44" s="67" t="s">
        <v>114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1:36">
      <c r="A45" s="67"/>
      <c r="B45" s="76"/>
      <c r="C45" s="238"/>
      <c r="D45" s="67"/>
      <c r="E45" s="10"/>
      <c r="F45" s="117" t="s">
        <v>115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ht="13.9" thickBot="1">
      <c r="A46" s="67"/>
      <c r="B46" s="76"/>
      <c r="C46" s="344"/>
      <c r="D46" s="67"/>
      <c r="E46" s="280">
        <f>E43-E44</f>
        <v>15418.18</v>
      </c>
      <c r="F46" s="117" t="s">
        <v>116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ht="13.9" thickTop="1">
      <c r="A47" s="67"/>
      <c r="B47" s="76"/>
      <c r="C47" s="344"/>
      <c r="D47" s="67"/>
      <c r="E47" s="10">
        <f>E37-E46</f>
        <v>0</v>
      </c>
      <c r="F47" s="11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s="121" customFormat="1">
      <c r="A48" s="345"/>
      <c r="B48" s="346"/>
      <c r="C48" s="347"/>
      <c r="D48" s="345"/>
      <c r="E48" s="348"/>
      <c r="F48" s="122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</row>
    <row r="54" spans="17:17">
      <c r="Q54" s="349"/>
    </row>
    <row r="74" spans="2:14">
      <c r="B74" s="350"/>
      <c r="C74" s="238"/>
      <c r="D74" s="67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6" spans="2:14">
      <c r="B76" s="76"/>
      <c r="C76" s="238"/>
      <c r="D76" s="302"/>
      <c r="E76" s="10"/>
      <c r="F76" s="67"/>
      <c r="G76" s="67"/>
      <c r="H76" s="67"/>
      <c r="I76" s="67"/>
      <c r="J76" s="67"/>
      <c r="K76" s="67"/>
      <c r="L76" s="67"/>
      <c r="M76" s="67"/>
      <c r="N76" s="67"/>
    </row>
    <row r="77" spans="2:14">
      <c r="B77" s="357"/>
      <c r="C77" s="351"/>
      <c r="D77" s="67"/>
      <c r="E77" s="10"/>
      <c r="F77" s="105"/>
      <c r="G77" s="67"/>
      <c r="H77" s="67"/>
      <c r="I77" s="67"/>
      <c r="J77" s="67"/>
      <c r="K77" s="67"/>
      <c r="L77" s="67"/>
      <c r="M77" s="67"/>
      <c r="N77" s="67"/>
    </row>
    <row r="78" spans="2:14">
      <c r="B78" s="76"/>
      <c r="C78" s="238"/>
      <c r="D78" s="2"/>
      <c r="E78" s="10"/>
      <c r="F78" s="105"/>
      <c r="G78" s="67"/>
      <c r="H78" s="67"/>
      <c r="I78" s="67"/>
      <c r="J78" s="67"/>
      <c r="K78" s="67"/>
      <c r="L78" s="67"/>
      <c r="M78" s="67"/>
      <c r="N78" s="67"/>
    </row>
    <row r="79" spans="2:14">
      <c r="B79" s="2"/>
      <c r="C79" s="307"/>
      <c r="D79" s="67"/>
      <c r="E79" s="3"/>
      <c r="F79" s="105"/>
      <c r="G79" s="67"/>
      <c r="H79" s="67"/>
      <c r="I79" s="67"/>
      <c r="J79" s="67"/>
      <c r="K79" s="67"/>
      <c r="L79" s="67"/>
      <c r="M79" s="67"/>
      <c r="N79" s="67"/>
    </row>
    <row r="80" spans="2:14" s="123" customFormat="1">
      <c r="B80" s="350"/>
      <c r="C80" s="238"/>
      <c r="D80" s="67"/>
      <c r="E80" s="10"/>
      <c r="F80" s="352"/>
    </row>
    <row r="81" spans="2:6">
      <c r="B81" s="350"/>
      <c r="C81" s="238"/>
      <c r="D81" s="67"/>
      <c r="E81" s="10"/>
      <c r="F81" s="67"/>
    </row>
    <row r="83" spans="2:6">
      <c r="B83" s="76"/>
      <c r="C83" s="238"/>
      <c r="D83" s="54"/>
      <c r="E83" s="10"/>
      <c r="F83" s="67"/>
    </row>
    <row r="84" spans="2:6">
      <c r="B84" s="76"/>
      <c r="C84" s="305"/>
      <c r="D84" s="67"/>
      <c r="E84" s="353"/>
      <c r="F84" s="352"/>
    </row>
    <row r="86" spans="2:6">
      <c r="B86" s="76"/>
      <c r="C86" s="238"/>
      <c r="D86" s="238"/>
      <c r="E86" s="10"/>
      <c r="F86" s="67"/>
    </row>
    <row r="89" spans="2:6">
      <c r="B89" s="76"/>
      <c r="C89" s="238"/>
      <c r="D89" s="67"/>
      <c r="E89" s="10"/>
      <c r="F89" s="117"/>
    </row>
    <row r="90" spans="2:6">
      <c r="B90" s="76"/>
      <c r="C90" s="238"/>
      <c r="D90" s="67"/>
      <c r="E90" s="10"/>
      <c r="F90" s="117"/>
    </row>
  </sheetData>
  <mergeCells count="1">
    <mergeCell ref="X43:AD43"/>
  </mergeCells>
  <phoneticPr fontId="18" type="noConversion"/>
  <printOptions horizontalCentered="1" verticalCentered="1" headings="1" gridLines="1"/>
  <pageMargins left="0.23622047244094491" right="0.23622047244094491" top="0.74803149606299213" bottom="0.74803149606299213" header="0.31496062992125984" footer="0.31496062992125984"/>
  <pageSetup paperSize="9" scale="78" fitToWidth="2" orientation="landscape" horizontalDpi="4294967294" verticalDpi="300" r:id="rId1"/>
  <headerFooter alignWithMargins="0">
    <oddFooter>&amp;RF. Chadwick
Clerk to Wheathill Parish Council
Responsible Financial Officer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5B78-4308-4DF0-83C2-1FD7C434CD96}">
  <dimension ref="A1:I2"/>
  <sheetViews>
    <sheetView workbookViewId="0">
      <selection activeCell="F18" sqref="F18"/>
    </sheetView>
  </sheetViews>
  <sheetFormatPr defaultRowHeight="13.15"/>
  <sheetData>
    <row r="1" spans="1:9">
      <c r="A1" s="67" t="s">
        <v>79</v>
      </c>
      <c r="B1" s="67" t="s">
        <v>117</v>
      </c>
      <c r="C1" s="67" t="s">
        <v>118</v>
      </c>
      <c r="D1" s="67" t="s">
        <v>119</v>
      </c>
      <c r="F1" s="67" t="s">
        <v>120</v>
      </c>
    </row>
    <row r="2" spans="1:9">
      <c r="A2">
        <f>2.5*12.73*52</f>
        <v>1654.9</v>
      </c>
      <c r="B2">
        <f>A2/4</f>
        <v>413.72500000000002</v>
      </c>
      <c r="C2">
        <v>331.13</v>
      </c>
      <c r="D2">
        <v>82.6</v>
      </c>
      <c r="F2" s="4">
        <f>B2/3</f>
        <v>137.90833333333333</v>
      </c>
      <c r="H2" s="4">
        <f>C2/3</f>
        <v>110.37666666666667</v>
      </c>
      <c r="I2" s="4">
        <f>D2/3</f>
        <v>27.533333333333331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7"/>
  <sheetViews>
    <sheetView topLeftCell="A12" workbookViewId="0">
      <selection activeCell="C12" sqref="C12"/>
    </sheetView>
  </sheetViews>
  <sheetFormatPr defaultColWidth="9.140625" defaultRowHeight="13.9"/>
  <cols>
    <col min="1" max="1" width="37.5703125" style="5" bestFit="1" customWidth="1"/>
    <col min="2" max="2" width="9.140625" style="39"/>
    <col min="3" max="5" width="10.140625" style="41" customWidth="1"/>
    <col min="6" max="6" width="10.140625" customWidth="1"/>
    <col min="7" max="8" width="9.7109375" style="40" customWidth="1"/>
    <col min="9" max="9" width="2.42578125" style="38" customWidth="1"/>
    <col min="10" max="10" width="5.7109375" customWidth="1"/>
    <col min="11" max="11" width="6.85546875" style="5" customWidth="1"/>
    <col min="12" max="12" width="20.28515625" style="5" customWidth="1"/>
    <col min="13" max="13" width="13.5703125" style="5" customWidth="1"/>
    <col min="14" max="16384" width="9.140625" style="5"/>
  </cols>
  <sheetData>
    <row r="1" spans="1:18" ht="17.45">
      <c r="A1" s="60" t="s">
        <v>121</v>
      </c>
      <c r="B1" s="61"/>
      <c r="C1" s="61"/>
      <c r="D1" s="61"/>
      <c r="E1" s="61"/>
      <c r="F1" s="61"/>
      <c r="G1" s="62"/>
      <c r="H1" s="62"/>
    </row>
    <row r="2" spans="1:18" ht="15.6">
      <c r="A2" s="176"/>
      <c r="B2" s="214" t="s">
        <v>122</v>
      </c>
      <c r="C2" s="214"/>
      <c r="D2" s="214"/>
      <c r="E2" s="214"/>
      <c r="F2" s="214"/>
      <c r="G2" s="215"/>
      <c r="H2" s="215"/>
      <c r="I2" s="183"/>
      <c r="K2"/>
    </row>
    <row r="3" spans="1:18">
      <c r="A3" s="180" t="s">
        <v>123</v>
      </c>
      <c r="B3" s="181"/>
      <c r="C3" s="181"/>
      <c r="D3" s="181"/>
      <c r="E3" s="181"/>
      <c r="F3" s="181"/>
      <c r="G3" s="182"/>
      <c r="H3" s="182"/>
      <c r="J3" s="67" t="s">
        <v>124</v>
      </c>
    </row>
    <row r="4" spans="1:18">
      <c r="A4" s="43" t="s">
        <v>125</v>
      </c>
      <c r="B4" s="70" t="str">
        <f>'Set up sheet'!B3</f>
        <v>2022-23</v>
      </c>
      <c r="C4" s="147" t="str">
        <f>'Set up sheet'!B4</f>
        <v>2023-24</v>
      </c>
      <c r="D4" s="70" t="s">
        <v>4</v>
      </c>
      <c r="E4" s="70" t="s">
        <v>2</v>
      </c>
      <c r="F4" s="70" t="s">
        <v>2</v>
      </c>
      <c r="G4" s="247" t="s">
        <v>4</v>
      </c>
      <c r="H4" s="192" t="s">
        <v>6</v>
      </c>
      <c r="K4" s="53"/>
    </row>
    <row r="5" spans="1:18">
      <c r="A5" s="44"/>
      <c r="B5" s="36" t="s">
        <v>126</v>
      </c>
      <c r="C5" s="148" t="s">
        <v>127</v>
      </c>
      <c r="D5" s="78" t="s">
        <v>128</v>
      </c>
      <c r="E5" s="78" t="s">
        <v>128</v>
      </c>
      <c r="F5" s="78" t="s">
        <v>128</v>
      </c>
      <c r="G5" s="248" t="s">
        <v>129</v>
      </c>
      <c r="H5" s="193" t="s">
        <v>129</v>
      </c>
      <c r="K5" s="67"/>
    </row>
    <row r="6" spans="1:18">
      <c r="A6" s="44"/>
      <c r="B6" s="36"/>
      <c r="C6" s="148" t="s">
        <v>130</v>
      </c>
      <c r="D6" s="245">
        <v>45134</v>
      </c>
      <c r="E6" s="78"/>
      <c r="F6" s="78"/>
      <c r="G6" s="249"/>
      <c r="H6" s="194" t="s">
        <v>131</v>
      </c>
      <c r="J6" s="67"/>
      <c r="K6" s="67"/>
    </row>
    <row r="7" spans="1:18">
      <c r="A7" s="45" t="s">
        <v>40</v>
      </c>
      <c r="B7" s="35">
        <f>'[2]Receipts &amp; Payments '!$E$39</f>
        <v>3000</v>
      </c>
      <c r="C7" s="144">
        <v>5000</v>
      </c>
      <c r="D7" s="202">
        <f>C7</f>
        <v>5000</v>
      </c>
      <c r="E7" s="202"/>
      <c r="F7" s="35"/>
      <c r="G7" s="250">
        <v>5000</v>
      </c>
      <c r="H7" s="195"/>
      <c r="K7" s="53"/>
    </row>
    <row r="8" spans="1:18">
      <c r="A8" s="45" t="s">
        <v>132</v>
      </c>
      <c r="B8" s="35">
        <f>'[2]Receipts &amp; Payments '!$E$45</f>
        <v>1.38</v>
      </c>
      <c r="C8" s="144">
        <v>0</v>
      </c>
      <c r="D8" s="202">
        <f t="shared" ref="D8:D11" si="0">C8</f>
        <v>0</v>
      </c>
      <c r="E8" s="202"/>
      <c r="F8" s="35"/>
      <c r="G8" s="250">
        <v>0</v>
      </c>
      <c r="H8" s="195"/>
      <c r="K8"/>
    </row>
    <row r="9" spans="1:18">
      <c r="A9" s="45" t="s">
        <v>133</v>
      </c>
      <c r="B9" s="35">
        <f>'[2]Receipts &amp; Payments '!$E$43</f>
        <v>750</v>
      </c>
      <c r="C9" s="144">
        <v>1200</v>
      </c>
      <c r="D9" s="202">
        <f t="shared" si="0"/>
        <v>1200</v>
      </c>
      <c r="E9" s="202"/>
      <c r="F9" s="35"/>
      <c r="G9" s="250">
        <v>1200</v>
      </c>
      <c r="H9" s="195"/>
      <c r="J9" s="67" t="s">
        <v>134</v>
      </c>
      <c r="K9"/>
    </row>
    <row r="10" spans="1:18">
      <c r="A10" s="45" t="s">
        <v>135</v>
      </c>
      <c r="B10" s="35">
        <f>'[2]Receipts &amp; Payments '!$E$41</f>
        <v>1324.75</v>
      </c>
      <c r="C10" s="144">
        <f>Summary!E10</f>
        <v>4418.28</v>
      </c>
      <c r="D10" s="202">
        <f t="shared" si="0"/>
        <v>4418.28</v>
      </c>
      <c r="E10" s="202"/>
      <c r="F10" s="35"/>
      <c r="G10" s="250">
        <v>0</v>
      </c>
      <c r="H10" s="195"/>
      <c r="I10" s="54"/>
      <c r="J10" s="67" t="s">
        <v>136</v>
      </c>
      <c r="K10"/>
      <c r="L10" s="38"/>
      <c r="M10" s="38"/>
      <c r="N10" s="38"/>
      <c r="O10" s="38"/>
      <c r="P10" s="38"/>
      <c r="Q10" s="38"/>
      <c r="R10" s="38"/>
    </row>
    <row r="11" spans="1:18">
      <c r="A11" s="45" t="s">
        <v>137</v>
      </c>
      <c r="B11" s="35">
        <v>0</v>
      </c>
      <c r="C11" s="144">
        <f>Summary!E11</f>
        <v>0</v>
      </c>
      <c r="D11" s="202">
        <f t="shared" si="0"/>
        <v>0</v>
      </c>
      <c r="E11" s="202"/>
      <c r="F11" s="35"/>
      <c r="G11" s="250">
        <v>0</v>
      </c>
      <c r="H11" s="195"/>
      <c r="I11" s="54"/>
      <c r="J11" s="67"/>
      <c r="K11"/>
      <c r="L11" s="38"/>
      <c r="M11" s="38"/>
      <c r="N11" s="38"/>
      <c r="O11" s="38"/>
      <c r="P11" s="38"/>
      <c r="Q11" s="38"/>
      <c r="R11" s="38"/>
    </row>
    <row r="12" spans="1:18">
      <c r="A12" s="45" t="s">
        <v>138</v>
      </c>
      <c r="B12" s="35">
        <f>'[2]Receipts &amp; Payments '!$E$44</f>
        <v>597.5</v>
      </c>
      <c r="C12" s="145">
        <v>3875</v>
      </c>
      <c r="D12" s="202">
        <f>C12*2</f>
        <v>7750</v>
      </c>
      <c r="E12" s="202"/>
      <c r="F12" s="35"/>
      <c r="G12" s="250"/>
      <c r="H12" s="195"/>
      <c r="I12" s="54"/>
      <c r="J12" s="67"/>
      <c r="K12"/>
      <c r="L12" s="38"/>
      <c r="M12" s="38"/>
      <c r="N12" s="38"/>
      <c r="O12" s="38"/>
      <c r="P12" s="38"/>
      <c r="Q12" s="38"/>
      <c r="R12" s="38"/>
    </row>
    <row r="13" spans="1:18">
      <c r="A13" s="45" t="s">
        <v>139</v>
      </c>
      <c r="B13" s="35">
        <v>0</v>
      </c>
      <c r="C13" s="144">
        <f>Summary!E12</f>
        <v>443.4</v>
      </c>
      <c r="D13" s="202">
        <f>C38</f>
        <v>67.400000000000006</v>
      </c>
      <c r="E13" s="202"/>
      <c r="F13" s="35"/>
      <c r="G13" s="250"/>
      <c r="H13" s="195"/>
      <c r="I13" s="54"/>
      <c r="K13"/>
    </row>
    <row r="14" spans="1:18">
      <c r="A14" s="46" t="s">
        <v>140</v>
      </c>
      <c r="B14" s="35">
        <f>'[2]Receipts &amp; Payments '!$E$46</f>
        <v>40.92</v>
      </c>
      <c r="C14" s="145">
        <v>0</v>
      </c>
      <c r="D14" s="202">
        <f>C14*2</f>
        <v>0</v>
      </c>
      <c r="E14" s="203"/>
      <c r="F14" s="80"/>
      <c r="G14" s="251">
        <v>0</v>
      </c>
      <c r="H14" s="196"/>
      <c r="K14"/>
    </row>
    <row r="15" spans="1:18" s="38" customFormat="1">
      <c r="A15" s="47" t="s">
        <v>141</v>
      </c>
      <c r="B15" s="34">
        <f t="shared" ref="B15:H15" si="1">SUM(B7:B14)</f>
        <v>5714.55</v>
      </c>
      <c r="C15" s="146">
        <f t="shared" si="1"/>
        <v>14936.679999999998</v>
      </c>
      <c r="D15" s="34">
        <f t="shared" si="1"/>
        <v>18435.68</v>
      </c>
      <c r="E15" s="34">
        <f t="shared" si="1"/>
        <v>0</v>
      </c>
      <c r="F15" s="34">
        <f t="shared" si="1"/>
        <v>0</v>
      </c>
      <c r="G15" s="252">
        <f t="shared" ref="G15" si="2">SUM(G7:G14)</f>
        <v>6200</v>
      </c>
      <c r="H15" s="197">
        <f t="shared" si="1"/>
        <v>0</v>
      </c>
      <c r="J15"/>
      <c r="K15"/>
      <c r="L15" s="5"/>
      <c r="M15" s="5"/>
      <c r="N15" s="5"/>
      <c r="O15" s="5"/>
      <c r="P15" s="5"/>
      <c r="Q15" s="5"/>
      <c r="R15" s="5"/>
    </row>
    <row r="16" spans="1:18">
      <c r="A16" s="15"/>
      <c r="B16" s="184"/>
      <c r="C16" s="185"/>
      <c r="D16" s="185"/>
      <c r="E16" s="185"/>
      <c r="F16" s="186"/>
      <c r="G16" s="81"/>
      <c r="H16" s="81"/>
      <c r="K16"/>
    </row>
    <row r="17" spans="1:20">
      <c r="A17" s="63" t="s">
        <v>142</v>
      </c>
      <c r="B17" s="64"/>
      <c r="C17" s="64"/>
      <c r="D17" s="64"/>
      <c r="E17" s="64"/>
      <c r="F17" s="64"/>
      <c r="G17" s="79"/>
      <c r="H17" s="79"/>
      <c r="K17" s="52"/>
    </row>
    <row r="18" spans="1:20">
      <c r="A18" s="43" t="s">
        <v>125</v>
      </c>
      <c r="B18" s="70" t="s">
        <v>2</v>
      </c>
      <c r="C18" s="147" t="s">
        <v>2</v>
      </c>
      <c r="D18" s="70" t="s">
        <v>2</v>
      </c>
      <c r="E18" s="70" t="s">
        <v>2</v>
      </c>
      <c r="F18" s="70" t="s">
        <v>2</v>
      </c>
      <c r="G18" s="247" t="s">
        <v>4</v>
      </c>
      <c r="H18" s="192" t="s">
        <v>6</v>
      </c>
      <c r="K18"/>
    </row>
    <row r="19" spans="1:20">
      <c r="A19" s="44"/>
      <c r="B19" s="36" t="s">
        <v>126</v>
      </c>
      <c r="C19" s="148" t="s">
        <v>127</v>
      </c>
      <c r="D19" s="78" t="s">
        <v>128</v>
      </c>
      <c r="E19" s="78" t="s">
        <v>128</v>
      </c>
      <c r="F19" s="78" t="s">
        <v>128</v>
      </c>
      <c r="G19" s="248" t="s">
        <v>129</v>
      </c>
      <c r="H19" s="193" t="s">
        <v>129</v>
      </c>
      <c r="K19"/>
    </row>
    <row r="20" spans="1:20">
      <c r="A20" s="45" t="s">
        <v>143</v>
      </c>
      <c r="B20" s="35">
        <f>'[2]Receipts &amp; Payments '!$L$41</f>
        <v>1395.4300000000003</v>
      </c>
      <c r="C20" s="144">
        <v>414</v>
      </c>
      <c r="D20" s="202">
        <f>G20</f>
        <v>1680</v>
      </c>
      <c r="E20" s="202"/>
      <c r="F20" s="35"/>
      <c r="G20" s="250">
        <v>1680</v>
      </c>
      <c r="H20" s="195"/>
      <c r="I20" s="38" t="s">
        <v>144</v>
      </c>
      <c r="J20" s="53"/>
      <c r="K20"/>
    </row>
    <row r="21" spans="1:20">
      <c r="A21" s="45" t="s">
        <v>145</v>
      </c>
      <c r="B21" s="35"/>
      <c r="C21" s="144">
        <f>Summary!E20</f>
        <v>0</v>
      </c>
      <c r="D21" s="202">
        <f t="shared" ref="D21:D37" si="3">G21</f>
        <v>150</v>
      </c>
      <c r="E21" s="202"/>
      <c r="F21" s="35"/>
      <c r="G21" s="250">
        <v>150</v>
      </c>
      <c r="H21" s="195"/>
      <c r="I21" s="38" t="s">
        <v>144</v>
      </c>
      <c r="J21" s="67" t="s">
        <v>146</v>
      </c>
      <c r="K21"/>
    </row>
    <row r="22" spans="1:20">
      <c r="A22" s="45" t="s">
        <v>147</v>
      </c>
      <c r="B22" s="35">
        <f>'[2]Receipts &amp; Payments '!$L$45</f>
        <v>30</v>
      </c>
      <c r="C22" s="144">
        <f>Summary!E21</f>
        <v>0</v>
      </c>
      <c r="D22" s="202">
        <f t="shared" si="3"/>
        <v>100</v>
      </c>
      <c r="E22" s="202"/>
      <c r="F22" s="35"/>
      <c r="G22" s="250">
        <v>100</v>
      </c>
      <c r="H22" s="195"/>
      <c r="J22" s="67" t="s">
        <v>148</v>
      </c>
    </row>
    <row r="23" spans="1:20">
      <c r="A23" s="45" t="s">
        <v>82</v>
      </c>
      <c r="B23" s="35">
        <f>'[2]Receipts &amp; Payments '!$L$43</f>
        <v>214</v>
      </c>
      <c r="C23" s="144">
        <f>Summary!E22</f>
        <v>0</v>
      </c>
      <c r="D23" s="202">
        <f>C23</f>
        <v>0</v>
      </c>
      <c r="E23" s="202"/>
      <c r="F23" s="35"/>
      <c r="G23" s="250">
        <v>350</v>
      </c>
      <c r="H23" s="195"/>
      <c r="I23" s="38" t="s">
        <v>144</v>
      </c>
      <c r="K23"/>
    </row>
    <row r="24" spans="1:20">
      <c r="A24" s="45" t="s">
        <v>149</v>
      </c>
      <c r="B24" s="35"/>
      <c r="C24" s="144">
        <f>Summary!E23</f>
        <v>299</v>
      </c>
      <c r="D24" s="202">
        <f t="shared" si="3"/>
        <v>0</v>
      </c>
      <c r="E24" s="202"/>
      <c r="F24" s="35"/>
      <c r="G24" s="250">
        <v>0</v>
      </c>
      <c r="H24" s="195"/>
      <c r="I24" s="38" t="s">
        <v>144</v>
      </c>
      <c r="J24" s="99" t="s">
        <v>150</v>
      </c>
      <c r="K24"/>
    </row>
    <row r="25" spans="1:20">
      <c r="A25" s="45" t="s">
        <v>151</v>
      </c>
      <c r="B25" s="35">
        <f>'[2]Receipts &amp; Payments '!$L$10</f>
        <v>100</v>
      </c>
      <c r="C25" s="144">
        <f>Summary!E24</f>
        <v>0</v>
      </c>
      <c r="D25" s="202">
        <f t="shared" si="3"/>
        <v>100</v>
      </c>
      <c r="E25" s="202"/>
      <c r="F25" s="35"/>
      <c r="G25" s="250">
        <v>100</v>
      </c>
      <c r="H25" s="195"/>
      <c r="I25" s="38" t="s">
        <v>144</v>
      </c>
      <c r="J25" t="s">
        <v>152</v>
      </c>
      <c r="N25" s="94"/>
      <c r="O25" s="95"/>
      <c r="P25" s="95"/>
      <c r="Q25" s="95"/>
      <c r="R25" s="95"/>
    </row>
    <row r="26" spans="1:20">
      <c r="A26" s="45" t="s">
        <v>153</v>
      </c>
      <c r="B26" s="35">
        <f>'[2]Receipts &amp; Payments '!$L$54</f>
        <v>240.4</v>
      </c>
      <c r="C26" s="144">
        <f>Summary!E25</f>
        <v>0</v>
      </c>
      <c r="D26" s="202">
        <f>C26</f>
        <v>0</v>
      </c>
      <c r="E26" s="202"/>
      <c r="F26" s="35"/>
      <c r="G26" s="250">
        <v>250</v>
      </c>
      <c r="H26" s="195"/>
      <c r="J26" t="s">
        <v>154</v>
      </c>
      <c r="K26"/>
      <c r="N26" s="94"/>
      <c r="O26" s="95"/>
      <c r="P26" s="95"/>
      <c r="Q26" s="95"/>
      <c r="R26" s="95"/>
    </row>
    <row r="27" spans="1:20">
      <c r="A27" s="45" t="s">
        <v>155</v>
      </c>
      <c r="B27" s="35">
        <f>'[2]Receipts &amp; Payments '!$L$46</f>
        <v>100</v>
      </c>
      <c r="C27" s="144">
        <f>Summary!E26</f>
        <v>0</v>
      </c>
      <c r="D27" s="202">
        <f t="shared" si="3"/>
        <v>0</v>
      </c>
      <c r="E27" s="202"/>
      <c r="F27" s="35"/>
      <c r="G27" s="250">
        <v>0</v>
      </c>
      <c r="H27" s="195"/>
      <c r="I27" s="38" t="s">
        <v>144</v>
      </c>
      <c r="J27" t="s">
        <v>156</v>
      </c>
      <c r="K27"/>
      <c r="O27" s="69"/>
      <c r="P27" s="42"/>
      <c r="Q27" s="42"/>
      <c r="R27" s="42"/>
    </row>
    <row r="28" spans="1:20">
      <c r="A28" s="45" t="s">
        <v>157</v>
      </c>
      <c r="B28" s="35"/>
      <c r="C28" s="144">
        <f>Summary!E27</f>
        <v>0</v>
      </c>
      <c r="D28" s="202">
        <f t="shared" si="3"/>
        <v>0</v>
      </c>
      <c r="E28" s="202"/>
      <c r="F28" s="35"/>
      <c r="G28" s="250">
        <v>0</v>
      </c>
      <c r="H28" s="195"/>
      <c r="J28" t="s">
        <v>158</v>
      </c>
      <c r="K28"/>
      <c r="N28" s="96"/>
      <c r="O28" s="69"/>
      <c r="P28" s="42"/>
      <c r="Q28" s="42"/>
      <c r="R28" s="42"/>
      <c r="S28" s="95"/>
      <c r="T28" s="95"/>
    </row>
    <row r="29" spans="1:20">
      <c r="A29" s="45" t="s">
        <v>159</v>
      </c>
      <c r="B29" s="35">
        <f>'[2]Receipts &amp; Payments '!$O$11</f>
        <v>451.00000000000006</v>
      </c>
      <c r="C29" s="144">
        <f>Summary!E28</f>
        <v>0</v>
      </c>
      <c r="D29" s="202">
        <f t="shared" si="3"/>
        <v>0</v>
      </c>
      <c r="E29" s="202"/>
      <c r="F29" s="35"/>
      <c r="G29" s="250">
        <v>0</v>
      </c>
      <c r="H29" s="195"/>
      <c r="J29" t="s">
        <v>160</v>
      </c>
      <c r="K29"/>
      <c r="N29" s="96"/>
      <c r="O29" s="69"/>
      <c r="P29" s="42"/>
      <c r="Q29" s="42"/>
      <c r="R29" s="42"/>
      <c r="S29" s="95"/>
      <c r="T29" s="95"/>
    </row>
    <row r="30" spans="1:20">
      <c r="A30" s="45" t="s">
        <v>161</v>
      </c>
      <c r="B30" s="35"/>
      <c r="C30" s="144">
        <f>Summary!E29</f>
        <v>0</v>
      </c>
      <c r="D30" s="202">
        <f t="shared" si="3"/>
        <v>0</v>
      </c>
      <c r="E30" s="202"/>
      <c r="F30" s="35"/>
      <c r="G30" s="250">
        <v>0</v>
      </c>
      <c r="H30" s="195"/>
      <c r="J30" s="67" t="s">
        <v>136</v>
      </c>
      <c r="K30"/>
      <c r="N30" s="96"/>
      <c r="O30" s="69"/>
      <c r="P30" s="42"/>
      <c r="Q30" s="42"/>
      <c r="R30" s="42"/>
      <c r="S30" s="42"/>
      <c r="T30" s="7"/>
    </row>
    <row r="31" spans="1:20">
      <c r="A31" s="45" t="s">
        <v>162</v>
      </c>
      <c r="B31" s="35">
        <f>'[2]Receipts &amp; Payments '!$O$12+'[2]Receipts &amp; Payments '!$O$16+'[2]Receipts &amp; Payments '!$O$19+'[2]Receipts &amp; Payments '!$O$21+'[2]Receipts &amp; Payments '!$O$24</f>
        <v>2044</v>
      </c>
      <c r="C31" s="144">
        <f>Summary!E30</f>
        <v>337</v>
      </c>
      <c r="D31" s="202">
        <f t="shared" si="3"/>
        <v>2400</v>
      </c>
      <c r="E31" s="202"/>
      <c r="F31" s="35"/>
      <c r="G31" s="250">
        <v>2400</v>
      </c>
      <c r="H31" s="195"/>
      <c r="J31" s="67" t="s">
        <v>134</v>
      </c>
      <c r="K31"/>
      <c r="N31" s="96"/>
      <c r="O31" s="69"/>
      <c r="P31" s="42"/>
      <c r="Q31" s="42"/>
      <c r="R31" s="42"/>
      <c r="S31" s="42"/>
      <c r="T31" s="7"/>
    </row>
    <row r="32" spans="1:20">
      <c r="A32" s="45" t="s">
        <v>163</v>
      </c>
      <c r="B32" s="35"/>
      <c r="C32" s="144">
        <f>Summary!E31</f>
        <v>0</v>
      </c>
      <c r="D32" s="202">
        <f t="shared" si="3"/>
        <v>0</v>
      </c>
      <c r="E32" s="202"/>
      <c r="F32" s="35"/>
      <c r="G32" s="250">
        <v>0</v>
      </c>
      <c r="H32" s="195"/>
      <c r="J32" s="67" t="s">
        <v>134</v>
      </c>
      <c r="K32"/>
      <c r="L32" s="38"/>
      <c r="M32" s="38"/>
      <c r="N32" s="96"/>
      <c r="O32" s="69"/>
      <c r="P32" s="42"/>
      <c r="Q32" s="42"/>
      <c r="R32" s="42"/>
      <c r="S32" s="42"/>
      <c r="T32" s="7"/>
    </row>
    <row r="33" spans="1:20">
      <c r="A33" s="45" t="s">
        <v>164</v>
      </c>
      <c r="B33" s="35">
        <f>'[2]Receipts &amp; Payments '!$O$15</f>
        <v>514.95000000000005</v>
      </c>
      <c r="C33" s="144"/>
      <c r="D33" s="202">
        <f t="shared" si="3"/>
        <v>0</v>
      </c>
      <c r="E33" s="202"/>
      <c r="F33" s="35"/>
      <c r="G33" s="250">
        <v>0</v>
      </c>
      <c r="H33" s="195"/>
      <c r="J33" s="67"/>
      <c r="K33"/>
      <c r="L33" s="38"/>
      <c r="M33" s="38"/>
      <c r="N33" s="96"/>
      <c r="O33" s="69"/>
      <c r="P33" s="42"/>
      <c r="Q33" s="42"/>
      <c r="R33" s="42"/>
      <c r="S33" s="42"/>
      <c r="T33" s="7"/>
    </row>
    <row r="34" spans="1:20">
      <c r="A34" s="6" t="s">
        <v>165</v>
      </c>
      <c r="B34" s="35">
        <f>'[2]Receipts &amp; Payments '!$L$18</f>
        <v>111</v>
      </c>
      <c r="C34" s="144"/>
      <c r="D34" s="202">
        <f t="shared" si="3"/>
        <v>40</v>
      </c>
      <c r="E34" s="202"/>
      <c r="F34" s="35"/>
      <c r="G34" s="250">
        <v>40</v>
      </c>
      <c r="H34" s="195"/>
      <c r="J34" s="67"/>
      <c r="K34"/>
      <c r="L34" s="38"/>
      <c r="M34" s="38"/>
      <c r="N34" s="96"/>
      <c r="O34" s="69"/>
      <c r="P34" s="42"/>
      <c r="Q34" s="42"/>
      <c r="R34" s="42"/>
      <c r="S34" s="42"/>
      <c r="T34" s="7"/>
    </row>
    <row r="35" spans="1:20">
      <c r="A35" s="45" t="s">
        <v>166</v>
      </c>
      <c r="B35" s="35">
        <f>'[2]Receipts &amp; Payments '!$L$5+'[2]Receipts &amp; Payments '!$L$6+'[2]Receipts &amp; Payments '!$L$7+'[2]Receipts &amp; Payments '!$L$26</f>
        <v>345</v>
      </c>
      <c r="C35" s="144">
        <f>Summary!E33</f>
        <v>0</v>
      </c>
      <c r="D35" s="202">
        <f t="shared" si="3"/>
        <v>1210</v>
      </c>
      <c r="E35" s="202"/>
      <c r="F35" s="35"/>
      <c r="G35" s="250">
        <v>1210</v>
      </c>
      <c r="H35" s="195"/>
      <c r="J35" s="67" t="s">
        <v>167</v>
      </c>
      <c r="K35"/>
      <c r="N35" s="96"/>
      <c r="O35" s="69"/>
      <c r="P35" s="42"/>
      <c r="Q35" s="42"/>
      <c r="R35" s="42"/>
      <c r="S35" s="42"/>
      <c r="T35" s="7"/>
    </row>
    <row r="36" spans="1:20">
      <c r="A36" s="45" t="s">
        <v>168</v>
      </c>
      <c r="B36" s="35">
        <f>'[2]Receipts &amp; Payments '!$O$17</f>
        <v>597.5</v>
      </c>
      <c r="C36" s="144">
        <f>'Bank Account'!AC35</f>
        <v>0</v>
      </c>
      <c r="D36" s="202">
        <f>C36*2</f>
        <v>0</v>
      </c>
      <c r="E36" s="202"/>
      <c r="F36" s="35"/>
      <c r="G36" s="250"/>
      <c r="H36" s="195"/>
      <c r="J36" s="67"/>
      <c r="K36"/>
      <c r="N36" s="96"/>
      <c r="O36" s="69"/>
      <c r="P36" s="42"/>
      <c r="Q36" s="42"/>
      <c r="R36" s="42"/>
      <c r="S36" s="42"/>
      <c r="T36" s="7"/>
    </row>
    <row r="37" spans="1:20">
      <c r="A37" s="45" t="s">
        <v>169</v>
      </c>
      <c r="B37" s="35"/>
      <c r="C37" s="144"/>
      <c r="D37" s="202">
        <f t="shared" si="3"/>
        <v>110</v>
      </c>
      <c r="E37" s="202"/>
      <c r="F37" s="35"/>
      <c r="G37" s="250">
        <v>110</v>
      </c>
      <c r="H37" s="195"/>
      <c r="J37" s="67"/>
      <c r="K37"/>
      <c r="N37" s="96"/>
      <c r="O37" s="69"/>
      <c r="P37" s="42"/>
      <c r="Q37" s="42"/>
      <c r="R37" s="42"/>
      <c r="S37" s="42"/>
      <c r="T37" s="7"/>
    </row>
    <row r="38" spans="1:20">
      <c r="A38" s="45" t="s">
        <v>170</v>
      </c>
      <c r="B38" s="35">
        <f>'[2]Receipts &amp; Payments '!$N$27</f>
        <v>721.49</v>
      </c>
      <c r="C38" s="144">
        <f>Summary!E34</f>
        <v>67.400000000000006</v>
      </c>
      <c r="D38" s="202">
        <f>C38</f>
        <v>67.400000000000006</v>
      </c>
      <c r="E38" s="202"/>
      <c r="F38" s="35"/>
      <c r="G38" s="250">
        <v>0</v>
      </c>
      <c r="H38" s="195"/>
      <c r="K38"/>
      <c r="L38" s="38"/>
      <c r="M38" s="38"/>
      <c r="N38" s="97"/>
      <c r="O38" s="69"/>
      <c r="P38" s="42"/>
      <c r="Q38" s="42"/>
      <c r="R38" s="42"/>
      <c r="S38" s="42"/>
      <c r="T38" s="7"/>
    </row>
    <row r="39" spans="1:20">
      <c r="A39" s="46"/>
      <c r="B39" s="35"/>
      <c r="C39" s="145"/>
      <c r="D39" s="203"/>
      <c r="E39" s="203"/>
      <c r="F39" s="80"/>
      <c r="G39" s="253"/>
      <c r="H39" s="198"/>
      <c r="K39"/>
      <c r="N39" s="97"/>
      <c r="O39" s="69"/>
      <c r="P39" s="42"/>
      <c r="Q39" s="42"/>
      <c r="R39" s="42"/>
      <c r="S39" s="42"/>
      <c r="T39" s="7"/>
    </row>
    <row r="40" spans="1:20" s="38" customFormat="1">
      <c r="A40" s="47" t="s">
        <v>141</v>
      </c>
      <c r="B40" s="34">
        <f>SUM(B20:B39)</f>
        <v>6864.7699999999995</v>
      </c>
      <c r="C40" s="146">
        <f t="shared" ref="C40:H40" si="4">SUM(C20:C39)</f>
        <v>1117.4000000000001</v>
      </c>
      <c r="D40" s="34">
        <f>SUM(D20:D39)</f>
        <v>5857.4</v>
      </c>
      <c r="E40" s="34">
        <f>SUM(E20:E39)</f>
        <v>0</v>
      </c>
      <c r="F40" s="34">
        <f t="shared" si="4"/>
        <v>0</v>
      </c>
      <c r="G40" s="252">
        <f t="shared" ref="G40" si="5">SUM(G20:G39)</f>
        <v>6390</v>
      </c>
      <c r="H40" s="197">
        <f t="shared" si="4"/>
        <v>0</v>
      </c>
      <c r="J40"/>
      <c r="K40"/>
      <c r="L40" s="5"/>
      <c r="M40" s="5"/>
      <c r="N40" s="97"/>
      <c r="O40" s="69"/>
      <c r="P40" s="42"/>
      <c r="Q40" s="42"/>
      <c r="R40" s="42"/>
      <c r="S40" s="42"/>
      <c r="T40" s="7"/>
    </row>
    <row r="41" spans="1:20">
      <c r="A41" s="15"/>
      <c r="B41" s="187"/>
      <c r="C41" s="188"/>
      <c r="D41" s="188"/>
      <c r="E41" s="188"/>
      <c r="F41" s="189"/>
      <c r="G41" s="81"/>
      <c r="H41" s="81"/>
      <c r="K41"/>
      <c r="O41" s="69"/>
      <c r="P41" s="41"/>
      <c r="Q41" s="41"/>
      <c r="R41" s="41"/>
      <c r="S41" s="42"/>
      <c r="T41" s="7"/>
    </row>
    <row r="42" spans="1:20" s="38" customFormat="1">
      <c r="A42" s="48" t="s">
        <v>171</v>
      </c>
      <c r="B42" s="143">
        <f t="shared" ref="B42:H42" si="6">B15-B40</f>
        <v>-1150.2199999999993</v>
      </c>
      <c r="C42" s="149">
        <f t="shared" si="6"/>
        <v>13819.279999999999</v>
      </c>
      <c r="D42" s="143">
        <f t="shared" si="6"/>
        <v>12578.28</v>
      </c>
      <c r="E42" s="143">
        <f t="shared" si="6"/>
        <v>0</v>
      </c>
      <c r="F42" s="143">
        <f t="shared" si="6"/>
        <v>0</v>
      </c>
      <c r="G42" s="254">
        <f t="shared" si="6"/>
        <v>-190</v>
      </c>
      <c r="H42" s="199">
        <f t="shared" si="6"/>
        <v>0</v>
      </c>
      <c r="J42"/>
      <c r="K42"/>
      <c r="L42" s="5"/>
      <c r="M42" s="5"/>
      <c r="N42" s="5"/>
      <c r="O42" s="69"/>
      <c r="P42" s="41"/>
      <c r="Q42" s="41"/>
      <c r="R42" s="41"/>
      <c r="S42" s="42"/>
      <c r="T42" s="7"/>
    </row>
    <row r="43" spans="1:20">
      <c r="A43" s="15"/>
      <c r="B43" s="187"/>
      <c r="C43" s="188"/>
      <c r="D43" s="188"/>
      <c r="E43" s="188"/>
      <c r="F43" s="100"/>
      <c r="G43" s="81"/>
      <c r="H43" s="81"/>
      <c r="K43"/>
      <c r="S43" s="42"/>
      <c r="T43" s="7"/>
    </row>
    <row r="44" spans="1:20">
      <c r="A44" s="49" t="s">
        <v>172</v>
      </c>
      <c r="B44" s="37">
        <v>26074</v>
      </c>
      <c r="C44" s="244">
        <f>B46</f>
        <v>24923.78</v>
      </c>
      <c r="D44" s="263">
        <f>C44</f>
        <v>24923.78</v>
      </c>
      <c r="E44" s="204"/>
      <c r="F44" s="35"/>
      <c r="G44" s="255">
        <f>'[3]22-23 &amp; 23-24'!$I$39</f>
        <v>0</v>
      </c>
      <c r="H44" s="200"/>
      <c r="K44"/>
      <c r="S44" s="42"/>
      <c r="T44" s="7"/>
    </row>
    <row r="45" spans="1:20">
      <c r="A45" s="45" t="s">
        <v>173</v>
      </c>
      <c r="B45" s="35">
        <f t="shared" ref="B45:G45" si="7">B42</f>
        <v>-1150.2199999999993</v>
      </c>
      <c r="C45" s="190">
        <f t="shared" si="7"/>
        <v>13819.279999999999</v>
      </c>
      <c r="D45" s="205">
        <f t="shared" si="7"/>
        <v>12578.28</v>
      </c>
      <c r="E45" s="205">
        <f t="shared" si="7"/>
        <v>0</v>
      </c>
      <c r="F45" s="35">
        <f t="shared" si="7"/>
        <v>0</v>
      </c>
      <c r="G45" s="250">
        <f t="shared" si="7"/>
        <v>-190</v>
      </c>
      <c r="H45" s="195"/>
      <c r="K45"/>
      <c r="S45" s="41"/>
      <c r="T45" s="67"/>
    </row>
    <row r="46" spans="1:20" ht="14.45" thickBot="1">
      <c r="A46" s="50" t="s">
        <v>174</v>
      </c>
      <c r="B46" s="206">
        <f t="shared" ref="B46:G46" si="8">SUM(B44:B45)</f>
        <v>24923.78</v>
      </c>
      <c r="C46" s="177">
        <f t="shared" si="8"/>
        <v>38743.06</v>
      </c>
      <c r="D46" s="206">
        <f t="shared" si="8"/>
        <v>37502.06</v>
      </c>
      <c r="E46" s="206">
        <f t="shared" si="8"/>
        <v>0</v>
      </c>
      <c r="F46" s="51">
        <f t="shared" si="8"/>
        <v>0</v>
      </c>
      <c r="G46" s="256">
        <f t="shared" si="8"/>
        <v>-190</v>
      </c>
      <c r="H46" s="201"/>
      <c r="J46" s="67" t="s">
        <v>175</v>
      </c>
      <c r="K46" s="38"/>
      <c r="S46" s="41"/>
      <c r="T46" s="67"/>
    </row>
    <row r="47" spans="1:20" ht="14.45" thickBot="1">
      <c r="A47" s="94" t="s">
        <v>176</v>
      </c>
      <c r="B47" s="95"/>
      <c r="C47" s="95"/>
      <c r="D47" s="95"/>
      <c r="E47" s="95"/>
      <c r="F47" s="213"/>
      <c r="G47" s="95"/>
      <c r="H47" s="95"/>
    </row>
    <row r="48" spans="1:20" ht="14.45" thickBot="1">
      <c r="A48" s="94"/>
      <c r="B48" s="95"/>
      <c r="C48" s="95"/>
      <c r="D48" s="95"/>
      <c r="E48" s="95"/>
      <c r="F48" s="95"/>
      <c r="G48" s="95"/>
      <c r="H48" s="95"/>
      <c r="I48" s="95"/>
      <c r="J48" s="67"/>
      <c r="K48"/>
    </row>
    <row r="49" spans="1:11">
      <c r="A49" s="98" t="s">
        <v>177</v>
      </c>
      <c r="B49" s="191"/>
      <c r="C49" s="262">
        <f>SUM(C50:C57)</f>
        <v>12476.93</v>
      </c>
      <c r="D49" s="264">
        <f>SUM(D50:D57)</f>
        <v>12366.93</v>
      </c>
      <c r="E49" s="240"/>
      <c r="F49" s="240"/>
      <c r="G49" s="257">
        <f>SUM(G50:G57)</f>
        <v>12476.93</v>
      </c>
      <c r="H49" s="241"/>
      <c r="I49" s="41"/>
    </row>
    <row r="50" spans="1:11">
      <c r="A50" s="175" t="s">
        <v>178</v>
      </c>
      <c r="B50" s="35">
        <f>[2]Reserves!$D$7</f>
        <v>2516.41</v>
      </c>
      <c r="C50" s="190">
        <f>G50</f>
        <v>0</v>
      </c>
      <c r="D50" s="246">
        <f>C50</f>
        <v>0</v>
      </c>
      <c r="E50" s="242"/>
      <c r="F50" s="205"/>
      <c r="G50" s="258">
        <f>'[3]22-23 &amp; 23-24'!$I$51</f>
        <v>0</v>
      </c>
      <c r="H50" s="243"/>
      <c r="I50" s="41"/>
      <c r="J50" t="s">
        <v>136</v>
      </c>
    </row>
    <row r="51" spans="1:11">
      <c r="A51" s="175" t="s">
        <v>179</v>
      </c>
      <c r="B51" s="35">
        <f>[2]Reserves!$D$12</f>
        <v>1967.83</v>
      </c>
      <c r="C51" s="190">
        <f t="shared" ref="C51:C57" si="9">G51</f>
        <v>1390.59</v>
      </c>
      <c r="D51" s="246">
        <f t="shared" ref="D51:D57" si="10">C51</f>
        <v>1390.59</v>
      </c>
      <c r="E51" s="242"/>
      <c r="F51" s="205"/>
      <c r="G51" s="258">
        <f>'[3]22-23 &amp; 23-24'!$I$59</f>
        <v>1390.59</v>
      </c>
      <c r="H51" s="243"/>
      <c r="I51" s="41"/>
      <c r="J51" s="67" t="s">
        <v>134</v>
      </c>
    </row>
    <row r="52" spans="1:11">
      <c r="A52" s="175" t="s">
        <v>180</v>
      </c>
      <c r="B52" s="35">
        <f>[2]Reserves!$D$8</f>
        <v>200</v>
      </c>
      <c r="C52" s="190">
        <f t="shared" si="9"/>
        <v>0</v>
      </c>
      <c r="D52" s="246">
        <f t="shared" si="10"/>
        <v>0</v>
      </c>
      <c r="E52" s="242"/>
      <c r="F52" s="205"/>
      <c r="G52" s="258">
        <f>'[3]22-23 &amp; 23-24'!$I$54</f>
        <v>0</v>
      </c>
      <c r="H52" s="243"/>
      <c r="I52" s="41"/>
      <c r="J52" s="67"/>
    </row>
    <row r="53" spans="1:11">
      <c r="A53" s="175" t="s">
        <v>181</v>
      </c>
      <c r="B53" s="35">
        <f>[2]Reserves!$D$11</f>
        <v>1449.97</v>
      </c>
      <c r="C53" s="190">
        <f t="shared" si="9"/>
        <v>0</v>
      </c>
      <c r="D53" s="246">
        <f>C53-110</f>
        <v>-110</v>
      </c>
      <c r="E53" s="242"/>
      <c r="F53" s="205"/>
      <c r="G53" s="258">
        <f>'[3]22-23 &amp; 23-24'!$I$65</f>
        <v>0</v>
      </c>
      <c r="H53" s="243"/>
      <c r="I53" s="41"/>
      <c r="J53" s="67"/>
    </row>
    <row r="54" spans="1:11">
      <c r="A54" s="175" t="s">
        <v>182</v>
      </c>
      <c r="B54" s="35">
        <f>[2]Reserves!$D$10</f>
        <v>10236.34</v>
      </c>
      <c r="C54" s="190">
        <f t="shared" si="9"/>
        <v>0</v>
      </c>
      <c r="D54" s="246">
        <f t="shared" si="10"/>
        <v>0</v>
      </c>
      <c r="E54" s="242"/>
      <c r="F54" s="205"/>
      <c r="G54" s="258">
        <f>'[3]22-23 &amp; 23-24'!$I$61</f>
        <v>0</v>
      </c>
      <c r="H54" s="243"/>
      <c r="I54" s="41"/>
      <c r="J54" s="67"/>
    </row>
    <row r="55" spans="1:11">
      <c r="A55" s="175" t="s">
        <v>183</v>
      </c>
      <c r="B55" s="35">
        <f>[2]Reserves!$D$13</f>
        <v>1390.59</v>
      </c>
      <c r="C55" s="190">
        <f t="shared" si="9"/>
        <v>0</v>
      </c>
      <c r="D55" s="246">
        <f t="shared" si="10"/>
        <v>0</v>
      </c>
      <c r="E55" s="242"/>
      <c r="F55" s="205"/>
      <c r="G55" s="258">
        <f>'[3]22-23 &amp; 23-24'!$I$58</f>
        <v>0</v>
      </c>
      <c r="H55" s="243"/>
      <c r="I55" s="41"/>
      <c r="J55" s="67"/>
    </row>
    <row r="56" spans="1:11">
      <c r="A56" s="259" t="s">
        <v>184</v>
      </c>
      <c r="B56" s="35">
        <f>[2]Reserves!$D$9</f>
        <v>2569.86</v>
      </c>
      <c r="C56" s="190">
        <f t="shared" si="9"/>
        <v>10236.34</v>
      </c>
      <c r="D56" s="246">
        <f t="shared" si="10"/>
        <v>10236.34</v>
      </c>
      <c r="E56" s="242"/>
      <c r="F56" s="205"/>
      <c r="G56" s="260">
        <f>'[3]22-23 &amp; 23-24'!$I$62</f>
        <v>10236.34</v>
      </c>
      <c r="H56" s="261"/>
      <c r="I56" s="41"/>
      <c r="J56" s="5"/>
      <c r="K56"/>
    </row>
    <row r="57" spans="1:11">
      <c r="A57" s="175" t="s">
        <v>185</v>
      </c>
      <c r="B57" s="35"/>
      <c r="C57" s="190">
        <f t="shared" si="9"/>
        <v>850</v>
      </c>
      <c r="D57" s="246">
        <f t="shared" si="10"/>
        <v>850</v>
      </c>
      <c r="E57" s="242"/>
      <c r="F57" s="205"/>
      <c r="G57" s="258">
        <f>'[3]22-23 &amp; 23-24'!$I$66</f>
        <v>850</v>
      </c>
      <c r="H57" s="243"/>
      <c r="I57" s="41"/>
      <c r="J57" s="5"/>
      <c r="K57"/>
    </row>
    <row r="58" spans="1:11" ht="14.45" thickBot="1">
      <c r="A58" s="211" t="s">
        <v>186</v>
      </c>
      <c r="B58" s="212">
        <f>B46-B50-B51-B52-B53-B54-B55-B56</f>
        <v>4592.7799999999988</v>
      </c>
      <c r="C58" s="212">
        <f>C46-C50-C51-C52-C53-C54-C55-C56-C57</f>
        <v>26266.13</v>
      </c>
      <c r="D58" s="212">
        <f>D46-D50-D51-D52-D53-D54-D55-D56-D57</f>
        <v>25135.13</v>
      </c>
      <c r="E58" s="212">
        <f t="shared" ref="E58:H58" si="11">E46-E50-E51-E52-E53-E54-E55-E56</f>
        <v>0</v>
      </c>
      <c r="F58" s="212">
        <f t="shared" si="11"/>
        <v>0</v>
      </c>
      <c r="G58" s="212">
        <f>G46-G50-G51-G52-G53-G54-G55-G56-G57</f>
        <v>-12666.93</v>
      </c>
      <c r="H58" s="212">
        <f t="shared" si="11"/>
        <v>0</v>
      </c>
      <c r="I58" s="41"/>
      <c r="J58" s="67" t="s">
        <v>187</v>
      </c>
      <c r="K58"/>
    </row>
    <row r="59" spans="1:11">
      <c r="C59" s="42"/>
      <c r="D59" s="42"/>
      <c r="E59" s="42"/>
      <c r="F59" s="42"/>
      <c r="G59" s="42"/>
      <c r="H59" s="42"/>
      <c r="I59" s="6"/>
      <c r="J59" s="67"/>
      <c r="K59"/>
    </row>
    <row r="60" spans="1:11">
      <c r="A60" s="94" t="s">
        <v>188</v>
      </c>
      <c r="B60" s="95"/>
      <c r="C60" s="95"/>
      <c r="D60" s="95"/>
      <c r="E60" s="95"/>
      <c r="F60" s="95"/>
      <c r="G60" s="95"/>
      <c r="H60" s="95"/>
      <c r="I60" s="95"/>
      <c r="J60" s="67"/>
      <c r="K60"/>
    </row>
    <row r="61" spans="1:11">
      <c r="A61" s="96" t="s">
        <v>189</v>
      </c>
      <c r="B61" s="69"/>
      <c r="C61" s="96"/>
      <c r="D61" s="96"/>
      <c r="E61" s="96"/>
      <c r="F61" s="42"/>
      <c r="G61" s="42"/>
      <c r="H61" s="42"/>
      <c r="I61" s="42"/>
      <c r="J61" s="67"/>
      <c r="K61"/>
    </row>
    <row r="62" spans="1:11">
      <c r="A62" s="96" t="s">
        <v>190</v>
      </c>
      <c r="B62" s="69"/>
      <c r="C62" s="42"/>
      <c r="D62" s="42"/>
      <c r="E62" s="42"/>
      <c r="F62" s="42"/>
      <c r="G62" s="42"/>
      <c r="H62" s="42"/>
      <c r="I62" s="42"/>
      <c r="J62" s="67"/>
      <c r="K62"/>
    </row>
    <row r="63" spans="1:11">
      <c r="A63" s="96" t="s">
        <v>191</v>
      </c>
      <c r="B63" s="69"/>
      <c r="C63" s="42"/>
      <c r="D63" s="42"/>
      <c r="E63" s="42"/>
      <c r="F63" s="42"/>
      <c r="G63" s="42"/>
      <c r="H63" s="42"/>
      <c r="I63" s="42"/>
      <c r="J63" s="67"/>
      <c r="K63"/>
    </row>
    <row r="64" spans="1:11">
      <c r="A64" s="96" t="s">
        <v>192</v>
      </c>
      <c r="B64" s="69"/>
      <c r="C64" s="42"/>
      <c r="D64" s="42"/>
      <c r="E64" s="42"/>
      <c r="F64" s="42"/>
      <c r="G64" s="42"/>
      <c r="H64" s="42"/>
      <c r="I64" s="42"/>
      <c r="J64" s="67"/>
      <c r="K64" s="38"/>
    </row>
    <row r="65" spans="1:10">
      <c r="A65" s="96" t="s">
        <v>193</v>
      </c>
      <c r="B65" s="69"/>
      <c r="C65" s="42"/>
      <c r="D65" s="42"/>
      <c r="E65" s="42"/>
      <c r="F65" s="42"/>
      <c r="G65" s="42"/>
      <c r="H65" s="42"/>
      <c r="I65" s="42"/>
      <c r="J65" s="67"/>
    </row>
    <row r="66" spans="1:10">
      <c r="A66" s="96" t="s">
        <v>194</v>
      </c>
      <c r="B66" s="69"/>
      <c r="C66" s="42"/>
      <c r="D66" s="42"/>
      <c r="E66" s="42"/>
      <c r="F66" s="42"/>
      <c r="G66" s="42"/>
      <c r="H66" s="42"/>
      <c r="I66" s="42"/>
    </row>
    <row r="67" spans="1:10">
      <c r="A67" s="96" t="s">
        <v>195</v>
      </c>
      <c r="B67" s="69"/>
      <c r="C67" s="42"/>
      <c r="D67" s="42"/>
      <c r="E67" s="42"/>
      <c r="F67" s="42"/>
      <c r="G67" s="42"/>
      <c r="H67" s="42"/>
      <c r="I67" s="42"/>
    </row>
    <row r="68" spans="1:10">
      <c r="A68" s="96" t="s">
        <v>196</v>
      </c>
      <c r="B68" s="69"/>
      <c r="C68" s="42"/>
      <c r="D68" s="42"/>
      <c r="E68" s="42"/>
      <c r="F68" s="42"/>
      <c r="G68" s="42"/>
      <c r="H68" s="42"/>
      <c r="I68" s="42"/>
    </row>
    <row r="69" spans="1:10">
      <c r="A69" s="96" t="s">
        <v>197</v>
      </c>
      <c r="B69" s="69"/>
      <c r="C69" s="42"/>
      <c r="D69" s="42"/>
      <c r="E69" s="42"/>
      <c r="F69" s="42"/>
      <c r="G69" s="42"/>
      <c r="H69" s="42"/>
      <c r="I69" s="42"/>
    </row>
    <row r="70" spans="1:10">
      <c r="A70" s="97" t="s">
        <v>198</v>
      </c>
      <c r="B70" s="69"/>
      <c r="C70" s="42"/>
      <c r="D70" s="42"/>
      <c r="E70" s="42"/>
      <c r="F70" s="42"/>
      <c r="G70" s="42"/>
      <c r="H70" s="42"/>
      <c r="I70" s="42"/>
    </row>
    <row r="71" spans="1:10">
      <c r="A71" s="97" t="s">
        <v>199</v>
      </c>
      <c r="B71" s="69"/>
      <c r="F71" s="41"/>
      <c r="G71" s="41"/>
      <c r="H71" s="41"/>
      <c r="I71" s="41"/>
    </row>
    <row r="72" spans="1:10">
      <c r="A72" s="97" t="s">
        <v>200</v>
      </c>
      <c r="B72" s="69"/>
      <c r="F72" s="41"/>
      <c r="G72" s="41"/>
      <c r="H72" s="41"/>
      <c r="I72" s="41"/>
    </row>
    <row r="73" spans="1:10">
      <c r="A73" s="164" t="s">
        <v>201</v>
      </c>
      <c r="B73" s="165"/>
      <c r="F73" s="41"/>
      <c r="G73" s="41"/>
      <c r="H73" s="41"/>
      <c r="I73" s="41"/>
    </row>
    <row r="74" spans="1:10">
      <c r="C74" s="42"/>
      <c r="D74" s="42"/>
      <c r="E74" s="42"/>
      <c r="F74" s="6"/>
    </row>
    <row r="75" spans="1:10">
      <c r="A75" s="5" t="s">
        <v>202</v>
      </c>
      <c r="B75" s="40" t="s">
        <v>203</v>
      </c>
      <c r="F75" s="67"/>
      <c r="I75" s="66"/>
    </row>
    <row r="76" spans="1:10">
      <c r="B76" s="40"/>
      <c r="F76" s="67"/>
      <c r="I76" s="66"/>
    </row>
    <row r="77" spans="1:10">
      <c r="A77" s="5" t="s">
        <v>204</v>
      </c>
      <c r="B77" s="40" t="s">
        <v>205</v>
      </c>
    </row>
  </sheetData>
  <phoneticPr fontId="18" type="noConversion"/>
  <printOptions horizontalCentered="1" verticalCentered="1"/>
  <pageMargins left="0.74803149606299213" right="0.74803149606299213" top="0.55118110236220474" bottom="0.55118110236220474" header="0.51181102362204722" footer="0.51181102362204722"/>
  <pageSetup paperSize="9" scale="39" orientation="portrait" horizontalDpi="4294967295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7ABF-548D-41DB-829B-BDB6052DB98F}">
  <sheetPr>
    <pageSetUpPr fitToPage="1"/>
  </sheetPr>
  <dimension ref="A1:R77"/>
  <sheetViews>
    <sheetView topLeftCell="A18" zoomScale="69" workbookViewId="0">
      <selection activeCell="F51" sqref="F51"/>
    </sheetView>
  </sheetViews>
  <sheetFormatPr defaultColWidth="9.140625" defaultRowHeight="13.9"/>
  <cols>
    <col min="1" max="1" width="37.5703125" style="5" bestFit="1" customWidth="1"/>
    <col min="2" max="2" width="9.140625" style="39"/>
    <col min="3" max="3" width="9.7109375" style="40" customWidth="1"/>
    <col min="4" max="5" width="10.140625" style="41" customWidth="1"/>
    <col min="6" max="6" width="9.7109375" style="40" customWidth="1"/>
    <col min="7" max="7" width="2.42578125" style="38" customWidth="1"/>
    <col min="8" max="8" width="5.7109375" customWidth="1"/>
    <col min="9" max="9" width="6.85546875" style="5" customWidth="1"/>
    <col min="10" max="10" width="20.28515625" style="5" customWidth="1"/>
    <col min="11" max="11" width="13.5703125" style="5" customWidth="1"/>
    <col min="12" max="16384" width="9.140625" style="5"/>
  </cols>
  <sheetData>
    <row r="1" spans="1:16" ht="17.45">
      <c r="A1" s="60" t="s">
        <v>121</v>
      </c>
      <c r="B1" s="61"/>
      <c r="C1" s="62"/>
      <c r="D1" s="61"/>
      <c r="E1" s="61"/>
      <c r="F1" s="62"/>
    </row>
    <row r="2" spans="1:16" ht="15.6">
      <c r="A2" s="176"/>
      <c r="B2" s="214" t="s">
        <v>122</v>
      </c>
      <c r="C2" s="215"/>
      <c r="D2" s="214"/>
      <c r="E2" s="214"/>
      <c r="F2" s="215"/>
      <c r="G2" s="183"/>
      <c r="I2"/>
    </row>
    <row r="3" spans="1:16">
      <c r="A3" s="180" t="s">
        <v>123</v>
      </c>
      <c r="B3" s="181"/>
      <c r="C3" s="182"/>
      <c r="D3" s="181"/>
      <c r="E3" s="181"/>
      <c r="F3" s="182"/>
      <c r="H3" s="67" t="s">
        <v>124</v>
      </c>
    </row>
    <row r="4" spans="1:16">
      <c r="A4" s="43" t="s">
        <v>125</v>
      </c>
      <c r="B4" s="70" t="str">
        <f>'Set up sheet'!B3</f>
        <v>2022-23</v>
      </c>
      <c r="C4" s="247" t="s">
        <v>4</v>
      </c>
      <c r="D4" s="147" t="str">
        <f>'Set up sheet'!B4</f>
        <v>2023-24</v>
      </c>
      <c r="E4" s="70" t="s">
        <v>4</v>
      </c>
      <c r="F4" s="192" t="s">
        <v>6</v>
      </c>
      <c r="I4" s="53"/>
    </row>
    <row r="5" spans="1:16">
      <c r="A5" s="44"/>
      <c r="B5" s="36" t="s">
        <v>126</v>
      </c>
      <c r="C5" s="248" t="s">
        <v>129</v>
      </c>
      <c r="D5" s="148" t="s">
        <v>127</v>
      </c>
      <c r="E5" s="78" t="s">
        <v>128</v>
      </c>
      <c r="F5" s="193" t="s">
        <v>129</v>
      </c>
      <c r="I5" s="67"/>
    </row>
    <row r="6" spans="1:16">
      <c r="A6" s="44"/>
      <c r="B6" s="36"/>
      <c r="C6" s="249"/>
      <c r="D6" s="148" t="s">
        <v>130</v>
      </c>
      <c r="E6" s="245">
        <v>45134</v>
      </c>
      <c r="F6" s="194" t="s">
        <v>131</v>
      </c>
      <c r="H6" s="67"/>
      <c r="I6" s="67"/>
    </row>
    <row r="7" spans="1:16">
      <c r="A7" s="45" t="s">
        <v>40</v>
      </c>
      <c r="B7" s="35">
        <f>'[2]Receipts &amp; Payments '!$E$39</f>
        <v>3000</v>
      </c>
      <c r="C7" s="250">
        <v>5000</v>
      </c>
      <c r="D7" s="144">
        <v>5000</v>
      </c>
      <c r="E7" s="202">
        <f>D7</f>
        <v>5000</v>
      </c>
      <c r="F7" s="195">
        <v>5000</v>
      </c>
      <c r="I7" s="53"/>
    </row>
    <row r="8" spans="1:16">
      <c r="A8" s="45" t="s">
        <v>132</v>
      </c>
      <c r="B8" s="35">
        <f>'[2]Receipts &amp; Payments '!$E$45</f>
        <v>1.38</v>
      </c>
      <c r="C8" s="250">
        <v>0</v>
      </c>
      <c r="D8" s="144">
        <v>0</v>
      </c>
      <c r="E8" s="202">
        <f t="shared" ref="E8:E11" si="0">D8</f>
        <v>0</v>
      </c>
      <c r="F8" s="195">
        <f>'Bank Account'!F13</f>
        <v>0</v>
      </c>
      <c r="I8"/>
    </row>
    <row r="9" spans="1:16">
      <c r="A9" s="45" t="s">
        <v>133</v>
      </c>
      <c r="B9" s="35">
        <f>'[2]Receipts &amp; Payments '!$E$43</f>
        <v>750</v>
      </c>
      <c r="C9" s="250">
        <v>1200</v>
      </c>
      <c r="D9" s="144">
        <v>1200</v>
      </c>
      <c r="E9" s="202">
        <f t="shared" si="0"/>
        <v>1200</v>
      </c>
      <c r="F9" s="195">
        <v>1320</v>
      </c>
      <c r="H9" s="67" t="s">
        <v>134</v>
      </c>
      <c r="I9" t="s">
        <v>206</v>
      </c>
    </row>
    <row r="10" spans="1:16">
      <c r="A10" s="45" t="s">
        <v>135</v>
      </c>
      <c r="B10" s="35">
        <f>'[2]Receipts &amp; Payments '!$E$41</f>
        <v>1324.75</v>
      </c>
      <c r="C10" s="250">
        <v>0</v>
      </c>
      <c r="D10" s="144">
        <f>Summary!E10</f>
        <v>4418.28</v>
      </c>
      <c r="E10" s="202">
        <f t="shared" si="0"/>
        <v>4418.28</v>
      </c>
      <c r="F10" s="195"/>
      <c r="G10" s="54"/>
      <c r="H10" s="67" t="s">
        <v>136</v>
      </c>
      <c r="I10"/>
      <c r="J10" s="38"/>
      <c r="K10" s="38"/>
      <c r="L10" s="38"/>
      <c r="M10" s="38"/>
      <c r="N10" s="38"/>
      <c r="O10" s="38"/>
      <c r="P10" s="38"/>
    </row>
    <row r="11" spans="1:16">
      <c r="A11" s="45" t="s">
        <v>137</v>
      </c>
      <c r="B11" s="35">
        <v>0</v>
      </c>
      <c r="C11" s="250">
        <v>0</v>
      </c>
      <c r="D11" s="144">
        <f>Summary!E11</f>
        <v>0</v>
      </c>
      <c r="E11" s="202">
        <f t="shared" si="0"/>
        <v>0</v>
      </c>
      <c r="F11" s="195"/>
      <c r="G11" s="54"/>
      <c r="H11" s="67"/>
      <c r="I11"/>
      <c r="J11" s="38"/>
      <c r="K11" s="38"/>
      <c r="L11" s="38"/>
      <c r="M11" s="38"/>
      <c r="N11" s="38"/>
      <c r="O11" s="38"/>
      <c r="P11" s="38"/>
    </row>
    <row r="12" spans="1:16">
      <c r="A12" s="45" t="s">
        <v>138</v>
      </c>
      <c r="B12" s="35">
        <f>'[2]Receipts &amp; Payments '!$E$44</f>
        <v>597.5</v>
      </c>
      <c r="C12" s="250"/>
      <c r="D12" s="145">
        <v>3875</v>
      </c>
      <c r="E12" s="202">
        <f>D12*2</f>
        <v>7750</v>
      </c>
      <c r="F12" s="195"/>
      <c r="G12" s="54"/>
      <c r="H12" s="67"/>
      <c r="I12"/>
      <c r="J12" s="38"/>
      <c r="K12" s="38"/>
      <c r="L12" s="38"/>
      <c r="M12" s="38"/>
      <c r="N12" s="38"/>
      <c r="O12" s="38"/>
      <c r="P12" s="38"/>
    </row>
    <row r="13" spans="1:16">
      <c r="A13" s="45" t="s">
        <v>139</v>
      </c>
      <c r="B13" s="35">
        <v>0</v>
      </c>
      <c r="C13" s="250"/>
      <c r="D13" s="144">
        <f>Summary!E12</f>
        <v>443.4</v>
      </c>
      <c r="E13" s="202">
        <f>D38</f>
        <v>67.400000000000006</v>
      </c>
      <c r="F13" s="195">
        <f>'Bank Account'!AE43</f>
        <v>67.400000000000006</v>
      </c>
      <c r="G13" s="54"/>
      <c r="I13"/>
    </row>
    <row r="14" spans="1:16">
      <c r="A14" s="46" t="s">
        <v>140</v>
      </c>
      <c r="B14" s="35">
        <f>'[2]Receipts &amp; Payments '!$E$46</f>
        <v>40.92</v>
      </c>
      <c r="C14" s="251">
        <v>0</v>
      </c>
      <c r="D14" s="145">
        <v>0</v>
      </c>
      <c r="E14" s="202">
        <f>D14*2</f>
        <v>0</v>
      </c>
      <c r="F14" s="196"/>
      <c r="I14"/>
    </row>
    <row r="15" spans="1:16" s="38" customFormat="1">
      <c r="A15" s="47" t="s">
        <v>141</v>
      </c>
      <c r="B15" s="34">
        <f t="shared" ref="B15:F15" si="1">SUM(B7:B14)</f>
        <v>5714.55</v>
      </c>
      <c r="C15" s="252">
        <f>SUM(C7:C14)</f>
        <v>6200</v>
      </c>
      <c r="D15" s="146">
        <f t="shared" si="1"/>
        <v>14936.679999999998</v>
      </c>
      <c r="E15" s="34">
        <f t="shared" si="1"/>
        <v>18435.68</v>
      </c>
      <c r="F15" s="197">
        <f t="shared" si="1"/>
        <v>6387.4</v>
      </c>
      <c r="H15"/>
      <c r="I15"/>
      <c r="J15" s="5"/>
      <c r="K15" s="5"/>
      <c r="L15" s="5"/>
      <c r="M15" s="5"/>
      <c r="N15" s="5"/>
      <c r="O15" s="5"/>
      <c r="P15" s="5"/>
    </row>
    <row r="16" spans="1:16">
      <c r="A16" s="15"/>
      <c r="B16" s="184"/>
      <c r="C16" s="81"/>
      <c r="D16" s="185"/>
      <c r="E16" s="185"/>
      <c r="F16" s="81"/>
      <c r="I16"/>
    </row>
    <row r="17" spans="1:18">
      <c r="A17" s="63" t="s">
        <v>142</v>
      </c>
      <c r="B17" s="64"/>
      <c r="C17" s="79"/>
      <c r="D17" s="64"/>
      <c r="E17" s="64"/>
      <c r="F17" s="79"/>
      <c r="I17" s="52"/>
    </row>
    <row r="18" spans="1:18">
      <c r="A18" s="43" t="s">
        <v>125</v>
      </c>
      <c r="B18" s="70" t="s">
        <v>2</v>
      </c>
      <c r="C18" s="247" t="s">
        <v>4</v>
      </c>
      <c r="D18" s="147" t="s">
        <v>2</v>
      </c>
      <c r="E18" s="70" t="s">
        <v>2</v>
      </c>
      <c r="F18" s="192" t="s">
        <v>6</v>
      </c>
      <c r="I18"/>
    </row>
    <row r="19" spans="1:18">
      <c r="A19" s="44"/>
      <c r="B19" s="36" t="s">
        <v>126</v>
      </c>
      <c r="C19" s="248" t="s">
        <v>129</v>
      </c>
      <c r="D19" s="148" t="s">
        <v>127</v>
      </c>
      <c r="E19" s="78" t="s">
        <v>128</v>
      </c>
      <c r="F19" s="193" t="s">
        <v>129</v>
      </c>
      <c r="I19"/>
    </row>
    <row r="20" spans="1:18">
      <c r="A20" s="45" t="s">
        <v>143</v>
      </c>
      <c r="B20" s="35">
        <f>'[2]Receipts &amp; Payments '!$L$41</f>
        <v>1395.4300000000003</v>
      </c>
      <c r="C20" s="250">
        <v>1680</v>
      </c>
      <c r="D20" s="144">
        <v>414</v>
      </c>
      <c r="E20" s="202">
        <f>C20</f>
        <v>1680</v>
      </c>
      <c r="F20" s="195">
        <f>2808</f>
        <v>2808</v>
      </c>
      <c r="G20" s="38" t="s">
        <v>144</v>
      </c>
      <c r="H20" s="53"/>
      <c r="I20"/>
    </row>
    <row r="21" spans="1:18">
      <c r="A21" s="45" t="s">
        <v>145</v>
      </c>
      <c r="B21" s="35"/>
      <c r="C21" s="250">
        <v>150</v>
      </c>
      <c r="D21" s="144">
        <f>Summary!E20</f>
        <v>0</v>
      </c>
      <c r="E21" s="202">
        <f>C21</f>
        <v>150</v>
      </c>
      <c r="F21" s="195">
        <v>150</v>
      </c>
      <c r="G21" s="38" t="s">
        <v>144</v>
      </c>
      <c r="H21" s="67" t="s">
        <v>146</v>
      </c>
      <c r="I21"/>
    </row>
    <row r="22" spans="1:18">
      <c r="A22" s="45" t="s">
        <v>207</v>
      </c>
      <c r="B22" s="35">
        <f>'[2]Receipts &amp; Payments '!$L$45</f>
        <v>30</v>
      </c>
      <c r="C22" s="250">
        <v>100</v>
      </c>
      <c r="D22" s="144">
        <f>Summary!E21</f>
        <v>0</v>
      </c>
      <c r="E22" s="202">
        <f>C22</f>
        <v>100</v>
      </c>
      <c r="F22" s="195">
        <v>150</v>
      </c>
      <c r="H22" s="67" t="s">
        <v>148</v>
      </c>
    </row>
    <row r="23" spans="1:18">
      <c r="A23" s="45" t="s">
        <v>82</v>
      </c>
      <c r="B23" s="35">
        <f>'[2]Receipts &amp; Payments '!$L$43</f>
        <v>214</v>
      </c>
      <c r="C23" s="250">
        <v>350</v>
      </c>
      <c r="D23" s="144">
        <f>Summary!E22</f>
        <v>0</v>
      </c>
      <c r="E23" s="202">
        <f>D23</f>
        <v>0</v>
      </c>
      <c r="F23" s="195">
        <v>214</v>
      </c>
      <c r="G23" s="38" t="s">
        <v>144</v>
      </c>
      <c r="I23"/>
    </row>
    <row r="24" spans="1:18">
      <c r="A24" s="45" t="s">
        <v>149</v>
      </c>
      <c r="B24" s="35"/>
      <c r="C24" s="250">
        <v>0</v>
      </c>
      <c r="D24" s="144">
        <f>Summary!E23</f>
        <v>299</v>
      </c>
      <c r="E24" s="202">
        <f>C24</f>
        <v>0</v>
      </c>
      <c r="F24" s="195"/>
      <c r="G24" s="38" t="s">
        <v>144</v>
      </c>
      <c r="H24" s="99" t="s">
        <v>150</v>
      </c>
      <c r="I24"/>
    </row>
    <row r="25" spans="1:18">
      <c r="A25" s="45" t="s">
        <v>151</v>
      </c>
      <c r="B25" s="35">
        <f>'[2]Receipts &amp; Payments '!$L$10</f>
        <v>100</v>
      </c>
      <c r="C25" s="250">
        <v>100</v>
      </c>
      <c r="D25" s="144">
        <f>Summary!E24</f>
        <v>0</v>
      </c>
      <c r="E25" s="202">
        <f>C25</f>
        <v>100</v>
      </c>
      <c r="F25" s="195">
        <v>100</v>
      </c>
      <c r="G25" s="38" t="s">
        <v>144</v>
      </c>
      <c r="H25" t="s">
        <v>152</v>
      </c>
      <c r="L25" s="94"/>
      <c r="M25" s="95"/>
      <c r="N25" s="95"/>
      <c r="O25" s="95"/>
      <c r="P25" s="95"/>
    </row>
    <row r="26" spans="1:18">
      <c r="A26" s="45" t="s">
        <v>153</v>
      </c>
      <c r="B26" s="35">
        <f>'[2]Receipts &amp; Payments '!$L$54</f>
        <v>240.4</v>
      </c>
      <c r="C26" s="250">
        <v>250</v>
      </c>
      <c r="D26" s="144">
        <f>Summary!E25</f>
        <v>0</v>
      </c>
      <c r="E26" s="202">
        <f>D26</f>
        <v>0</v>
      </c>
      <c r="F26" s="195">
        <v>240</v>
      </c>
      <c r="H26" t="s">
        <v>154</v>
      </c>
      <c r="I26"/>
      <c r="L26" s="94"/>
      <c r="M26" s="95"/>
      <c r="N26" s="95"/>
      <c r="O26" s="95"/>
      <c r="P26" s="95"/>
    </row>
    <row r="27" spans="1:18">
      <c r="A27" s="45" t="s">
        <v>155</v>
      </c>
      <c r="B27" s="35">
        <f>'[2]Receipts &amp; Payments '!$L$46</f>
        <v>100</v>
      </c>
      <c r="C27" s="250">
        <v>0</v>
      </c>
      <c r="D27" s="144">
        <f>Summary!E26</f>
        <v>0</v>
      </c>
      <c r="E27" s="202">
        <f t="shared" ref="E27:E35" si="2">C27</f>
        <v>0</v>
      </c>
      <c r="F27" s="195"/>
      <c r="G27" s="38" t="s">
        <v>144</v>
      </c>
      <c r="H27" t="s">
        <v>156</v>
      </c>
      <c r="I27"/>
      <c r="M27" s="69"/>
      <c r="N27" s="42"/>
      <c r="O27" s="42"/>
      <c r="P27" s="42"/>
    </row>
    <row r="28" spans="1:18">
      <c r="A28" s="45" t="s">
        <v>157</v>
      </c>
      <c r="B28" s="35"/>
      <c r="C28" s="250">
        <v>0</v>
      </c>
      <c r="D28" s="144">
        <f>Summary!E27</f>
        <v>0</v>
      </c>
      <c r="E28" s="202">
        <f t="shared" si="2"/>
        <v>0</v>
      </c>
      <c r="F28" s="195"/>
      <c r="H28" t="s">
        <v>158</v>
      </c>
      <c r="I28"/>
      <c r="L28" s="96"/>
      <c r="M28" s="69"/>
      <c r="N28" s="42"/>
      <c r="O28" s="42"/>
      <c r="P28" s="42"/>
      <c r="Q28" s="95"/>
      <c r="R28" s="95"/>
    </row>
    <row r="29" spans="1:18">
      <c r="A29" s="45" t="s">
        <v>159</v>
      </c>
      <c r="B29" s="35">
        <f>'[2]Receipts &amp; Payments '!$O$11</f>
        <v>451.00000000000006</v>
      </c>
      <c r="C29" s="250">
        <v>0</v>
      </c>
      <c r="D29" s="144">
        <f>Summary!E28</f>
        <v>0</v>
      </c>
      <c r="E29" s="202">
        <f t="shared" si="2"/>
        <v>0</v>
      </c>
      <c r="F29" s="195"/>
      <c r="H29" t="s">
        <v>160</v>
      </c>
      <c r="I29"/>
      <c r="L29" s="96"/>
      <c r="M29" s="69"/>
      <c r="N29" s="42"/>
      <c r="O29" s="42"/>
      <c r="P29" s="42"/>
      <c r="Q29" s="95"/>
      <c r="R29" s="95"/>
    </row>
    <row r="30" spans="1:18">
      <c r="A30" s="45" t="s">
        <v>161</v>
      </c>
      <c r="B30" s="35"/>
      <c r="C30" s="250">
        <v>0</v>
      </c>
      <c r="D30" s="144">
        <f>Summary!E29</f>
        <v>0</v>
      </c>
      <c r="E30" s="202">
        <f t="shared" si="2"/>
        <v>0</v>
      </c>
      <c r="F30" s="195"/>
      <c r="H30" s="67" t="s">
        <v>136</v>
      </c>
      <c r="I30"/>
      <c r="L30" s="96"/>
      <c r="M30" s="69"/>
      <c r="N30" s="42"/>
      <c r="O30" s="42"/>
      <c r="P30" s="42"/>
      <c r="Q30" s="42"/>
      <c r="R30" s="7"/>
    </row>
    <row r="31" spans="1:18">
      <c r="A31" s="45" t="s">
        <v>162</v>
      </c>
      <c r="B31" s="35">
        <f>'[2]Receipts &amp; Payments '!$O$12+'[2]Receipts &amp; Payments '!$O$16+'[2]Receipts &amp; Payments '!$O$19+'[2]Receipts &amp; Payments '!$O$21+'[2]Receipts &amp; Payments '!$O$24</f>
        <v>2044</v>
      </c>
      <c r="C31" s="250">
        <v>2400</v>
      </c>
      <c r="D31" s="144">
        <f>Summary!E30</f>
        <v>337</v>
      </c>
      <c r="E31" s="202">
        <f t="shared" si="2"/>
        <v>2400</v>
      </c>
      <c r="F31" s="195">
        <v>2640</v>
      </c>
      <c r="H31" s="67" t="s">
        <v>134</v>
      </c>
      <c r="I31"/>
      <c r="L31" s="96"/>
      <c r="M31" s="69"/>
      <c r="N31" s="42"/>
      <c r="O31" s="42"/>
      <c r="P31" s="42"/>
      <c r="Q31" s="42"/>
      <c r="R31" s="7"/>
    </row>
    <row r="32" spans="1:18">
      <c r="A32" s="45" t="s">
        <v>163</v>
      </c>
      <c r="B32" s="35"/>
      <c r="C32" s="250">
        <v>0</v>
      </c>
      <c r="D32" s="144">
        <f>Summary!E31</f>
        <v>0</v>
      </c>
      <c r="E32" s="202">
        <f t="shared" si="2"/>
        <v>0</v>
      </c>
      <c r="F32" s="195"/>
      <c r="H32" s="67" t="s">
        <v>134</v>
      </c>
      <c r="I32"/>
      <c r="J32" s="38"/>
      <c r="K32" s="38"/>
      <c r="L32" s="96"/>
      <c r="M32" s="69"/>
      <c r="N32" s="42"/>
      <c r="O32" s="42"/>
      <c r="P32" s="42"/>
      <c r="Q32" s="42"/>
      <c r="R32" s="7"/>
    </row>
    <row r="33" spans="1:18">
      <c r="A33" s="45" t="s">
        <v>164</v>
      </c>
      <c r="B33" s="35">
        <f>'[2]Receipts &amp; Payments '!$O$15</f>
        <v>514.95000000000005</v>
      </c>
      <c r="C33" s="250">
        <v>0</v>
      </c>
      <c r="D33" s="144"/>
      <c r="E33" s="202">
        <f t="shared" si="2"/>
        <v>0</v>
      </c>
      <c r="F33" s="195">
        <v>170</v>
      </c>
      <c r="H33" s="67"/>
      <c r="I33"/>
      <c r="J33" s="38"/>
      <c r="K33" s="38"/>
      <c r="L33" s="96"/>
      <c r="M33" s="69"/>
      <c r="N33" s="42"/>
      <c r="O33" s="42"/>
      <c r="P33" s="42"/>
      <c r="Q33" s="42"/>
      <c r="R33" s="7"/>
    </row>
    <row r="34" spans="1:18">
      <c r="A34" s="6" t="s">
        <v>165</v>
      </c>
      <c r="B34" s="35">
        <f>'[2]Receipts &amp; Payments '!$L$18</f>
        <v>111</v>
      </c>
      <c r="C34" s="250">
        <v>40</v>
      </c>
      <c r="D34" s="144"/>
      <c r="E34" s="202">
        <f t="shared" si="2"/>
        <v>40</v>
      </c>
      <c r="F34" s="195">
        <v>40</v>
      </c>
      <c r="H34" s="67"/>
      <c r="I34"/>
      <c r="J34" s="38"/>
      <c r="K34" s="38"/>
      <c r="L34" s="96"/>
      <c r="M34" s="69"/>
      <c r="N34" s="42"/>
      <c r="O34" s="42"/>
      <c r="P34" s="42"/>
      <c r="Q34" s="42"/>
      <c r="R34" s="7"/>
    </row>
    <row r="35" spans="1:18">
      <c r="A35" s="45" t="s">
        <v>166</v>
      </c>
      <c r="B35" s="35">
        <f>'[2]Receipts &amp; Payments '!$L$5+'[2]Receipts &amp; Payments '!$L$6+'[2]Receipts &amp; Payments '!$L$7+'[2]Receipts &amp; Payments '!$L$26</f>
        <v>345</v>
      </c>
      <c r="C35" s="250">
        <v>1210</v>
      </c>
      <c r="D35" s="144">
        <f>Summary!E33</f>
        <v>0</v>
      </c>
      <c r="E35" s="202">
        <f t="shared" si="2"/>
        <v>1210</v>
      </c>
      <c r="F35" s="195">
        <v>350</v>
      </c>
      <c r="H35" s="67" t="s">
        <v>167</v>
      </c>
      <c r="I35"/>
      <c r="L35" s="96"/>
      <c r="M35" s="69"/>
      <c r="N35" s="42"/>
      <c r="O35" s="42"/>
      <c r="P35" s="42"/>
      <c r="Q35" s="42"/>
      <c r="R35" s="7"/>
    </row>
    <row r="36" spans="1:18">
      <c r="A36" s="45" t="s">
        <v>168</v>
      </c>
      <c r="B36" s="35">
        <f>'[2]Receipts &amp; Payments '!$O$17</f>
        <v>597.5</v>
      </c>
      <c r="C36" s="250"/>
      <c r="D36" s="144">
        <f>'Bank Account'!AC35</f>
        <v>0</v>
      </c>
      <c r="E36" s="202">
        <f>D36*2</f>
        <v>0</v>
      </c>
      <c r="F36" s="195">
        <v>900</v>
      </c>
      <c r="H36" s="67" t="s">
        <v>150</v>
      </c>
      <c r="I36"/>
      <c r="L36" s="96"/>
      <c r="M36" s="69"/>
      <c r="N36" s="42"/>
      <c r="O36" s="42"/>
      <c r="P36" s="42"/>
      <c r="Q36" s="42"/>
      <c r="R36" s="7"/>
    </row>
    <row r="37" spans="1:18">
      <c r="A37" s="45" t="s">
        <v>169</v>
      </c>
      <c r="B37" s="35"/>
      <c r="C37" s="250">
        <v>110</v>
      </c>
      <c r="D37" s="144"/>
      <c r="E37" s="202">
        <f>C37</f>
        <v>110</v>
      </c>
      <c r="F37" s="195">
        <v>155</v>
      </c>
      <c r="H37" s="67"/>
      <c r="I37"/>
      <c r="L37" s="96"/>
      <c r="M37" s="69"/>
      <c r="N37" s="42"/>
      <c r="O37" s="42"/>
      <c r="P37" s="42"/>
      <c r="Q37" s="42"/>
      <c r="R37" s="7"/>
    </row>
    <row r="38" spans="1:18">
      <c r="A38" s="45" t="s">
        <v>170</v>
      </c>
      <c r="B38" s="35">
        <f>'[2]Receipts &amp; Payments '!$N$27</f>
        <v>721.49</v>
      </c>
      <c r="C38" s="250">
        <v>0</v>
      </c>
      <c r="D38" s="144">
        <f>Summary!E34</f>
        <v>67.400000000000006</v>
      </c>
      <c r="E38" s="202">
        <f>D38</f>
        <v>67.400000000000006</v>
      </c>
      <c r="F38" s="195">
        <f>F13</f>
        <v>67.400000000000006</v>
      </c>
      <c r="I38"/>
      <c r="J38" s="38"/>
      <c r="K38" s="38"/>
      <c r="L38" s="97"/>
      <c r="M38" s="69"/>
      <c r="N38" s="42"/>
      <c r="O38" s="42"/>
      <c r="P38" s="42"/>
      <c r="Q38" s="42"/>
      <c r="R38" s="7"/>
    </row>
    <row r="39" spans="1:18">
      <c r="A39" s="46"/>
      <c r="B39" s="35"/>
      <c r="C39" s="253"/>
      <c r="D39" s="145"/>
      <c r="E39" s="203"/>
      <c r="F39" s="198"/>
      <c r="I39"/>
      <c r="L39" s="97"/>
      <c r="M39" s="69"/>
      <c r="N39" s="42"/>
      <c r="O39" s="42"/>
      <c r="P39" s="42"/>
      <c r="Q39" s="42"/>
      <c r="R39" s="7"/>
    </row>
    <row r="40" spans="1:18" s="38" customFormat="1">
      <c r="A40" s="47" t="s">
        <v>141</v>
      </c>
      <c r="B40" s="34">
        <f>SUM(B20:B39)</f>
        <v>6864.7699999999995</v>
      </c>
      <c r="C40" s="252">
        <f>SUM(C20:C39)</f>
        <v>6390</v>
      </c>
      <c r="D40" s="146">
        <f t="shared" ref="D40:F40" si="3">SUM(D20:D39)</f>
        <v>1117.4000000000001</v>
      </c>
      <c r="E40" s="34">
        <f>SUM(E20:E39)</f>
        <v>5857.4</v>
      </c>
      <c r="F40" s="197">
        <f t="shared" si="3"/>
        <v>7984.4</v>
      </c>
      <c r="H40"/>
      <c r="I40"/>
      <c r="J40" s="5"/>
      <c r="K40" s="5"/>
      <c r="L40" s="97"/>
      <c r="M40" s="69"/>
      <c r="N40" s="42"/>
      <c r="O40" s="42"/>
      <c r="P40" s="42"/>
      <c r="Q40" s="42"/>
      <c r="R40" s="7"/>
    </row>
    <row r="41" spans="1:18">
      <c r="A41" s="15"/>
      <c r="B41" s="187"/>
      <c r="C41" s="81"/>
      <c r="D41" s="188"/>
      <c r="E41" s="188"/>
      <c r="F41" s="81"/>
      <c r="I41"/>
      <c r="M41" s="69"/>
      <c r="N41" s="41"/>
      <c r="O41" s="41"/>
      <c r="P41" s="41"/>
      <c r="Q41" s="42"/>
      <c r="R41" s="7"/>
    </row>
    <row r="42" spans="1:18" s="38" customFormat="1">
      <c r="A42" s="48" t="s">
        <v>171</v>
      </c>
      <c r="B42" s="143">
        <f t="shared" ref="B42:F42" si="4">B15-B40</f>
        <v>-1150.2199999999993</v>
      </c>
      <c r="C42" s="254">
        <f>C15-C40</f>
        <v>-190</v>
      </c>
      <c r="D42" s="149">
        <f t="shared" si="4"/>
        <v>13819.279999999999</v>
      </c>
      <c r="E42" s="143">
        <f t="shared" si="4"/>
        <v>12578.28</v>
      </c>
      <c r="F42" s="199">
        <f t="shared" si="4"/>
        <v>-1597</v>
      </c>
      <c r="H42"/>
      <c r="I42"/>
      <c r="J42" s="5"/>
      <c r="K42" s="5"/>
      <c r="L42" s="5"/>
      <c r="M42" s="69"/>
      <c r="N42" s="41"/>
      <c r="O42" s="41"/>
      <c r="P42" s="41"/>
      <c r="Q42" s="42"/>
      <c r="R42" s="7"/>
    </row>
    <row r="43" spans="1:18">
      <c r="A43" s="15"/>
      <c r="B43" s="187"/>
      <c r="C43" s="81"/>
      <c r="D43" s="188"/>
      <c r="E43" s="188"/>
      <c r="F43" s="81"/>
      <c r="I43"/>
      <c r="Q43" s="42"/>
      <c r="R43" s="7"/>
    </row>
    <row r="44" spans="1:18">
      <c r="A44" s="49" t="s">
        <v>172</v>
      </c>
      <c r="B44" s="37">
        <v>26074</v>
      </c>
      <c r="C44" s="255">
        <f>'[3]22-23 &amp; 23-24'!$I$39</f>
        <v>0</v>
      </c>
      <c r="D44" s="244">
        <f>B46</f>
        <v>24923.78</v>
      </c>
      <c r="E44" s="263">
        <f>D44</f>
        <v>24923.78</v>
      </c>
      <c r="F44" s="200">
        <f>'Bank Account'!E4</f>
        <v>0</v>
      </c>
      <c r="I44"/>
      <c r="Q44" s="42"/>
      <c r="R44" s="7"/>
    </row>
    <row r="45" spans="1:18">
      <c r="A45" s="45" t="s">
        <v>173</v>
      </c>
      <c r="B45" s="35">
        <f t="shared" ref="B45:E45" si="5">B42</f>
        <v>-1150.2199999999993</v>
      </c>
      <c r="C45" s="250">
        <f>C42</f>
        <v>-190</v>
      </c>
      <c r="D45" s="190">
        <f t="shared" si="5"/>
        <v>13819.279999999999</v>
      </c>
      <c r="E45" s="205">
        <f t="shared" si="5"/>
        <v>12578.28</v>
      </c>
      <c r="F45" s="195">
        <f>F42</f>
        <v>-1597</v>
      </c>
      <c r="I45"/>
      <c r="Q45" s="41"/>
      <c r="R45" s="67"/>
    </row>
    <row r="46" spans="1:18" ht="14.45" thickBot="1">
      <c r="A46" s="50" t="s">
        <v>174</v>
      </c>
      <c r="B46" s="206">
        <f t="shared" ref="B46:E46" si="6">SUM(B44:B45)</f>
        <v>24923.78</v>
      </c>
      <c r="C46" s="256">
        <f>SUM(C44:C45)</f>
        <v>-190</v>
      </c>
      <c r="D46" s="177">
        <f t="shared" si="6"/>
        <v>38743.06</v>
      </c>
      <c r="E46" s="206">
        <f t="shared" si="6"/>
        <v>37502.06</v>
      </c>
      <c r="F46" s="201">
        <f>SUM(F44:F45)</f>
        <v>-1597</v>
      </c>
      <c r="H46" s="67" t="s">
        <v>175</v>
      </c>
      <c r="I46" s="38"/>
      <c r="Q46" s="41"/>
      <c r="R46" s="67"/>
    </row>
    <row r="47" spans="1:18">
      <c r="A47" s="94" t="s">
        <v>176</v>
      </c>
      <c r="B47" s="95"/>
      <c r="C47" s="95"/>
      <c r="D47" s="95"/>
      <c r="E47" s="95"/>
      <c r="F47" s="95"/>
    </row>
    <row r="48" spans="1:18" ht="14.45" thickBot="1">
      <c r="A48" s="94"/>
      <c r="B48" s="95"/>
      <c r="C48" s="95"/>
      <c r="D48" s="95"/>
      <c r="E48" s="95"/>
      <c r="F48" s="95"/>
      <c r="G48" s="95"/>
      <c r="H48" s="67"/>
      <c r="I48"/>
    </row>
    <row r="49" spans="1:9">
      <c r="A49" s="98" t="s">
        <v>177</v>
      </c>
      <c r="B49" s="191"/>
      <c r="C49" s="257">
        <f>SUM(C50:C57)</f>
        <v>12476.93</v>
      </c>
      <c r="D49" s="262">
        <f>SUM(D50:D57)</f>
        <v>12476.93</v>
      </c>
      <c r="E49" s="264">
        <f>SUM(E50:E57)</f>
        <v>12366.93</v>
      </c>
      <c r="F49" s="241"/>
      <c r="G49" s="41"/>
    </row>
    <row r="50" spans="1:9">
      <c r="A50" s="175" t="s">
        <v>178</v>
      </c>
      <c r="B50" s="35">
        <f>[2]Reserves!$D$7</f>
        <v>2516.41</v>
      </c>
      <c r="C50" s="258">
        <f>'[3]22-23 &amp; 23-24'!$I$51</f>
        <v>0</v>
      </c>
      <c r="D50" s="190">
        <f>C50</f>
        <v>0</v>
      </c>
      <c r="E50" s="246">
        <f>D50</f>
        <v>0</v>
      </c>
      <c r="F50" s="243"/>
      <c r="G50" s="41"/>
      <c r="H50" t="s">
        <v>136</v>
      </c>
    </row>
    <row r="51" spans="1:9">
      <c r="A51" s="175" t="s">
        <v>179</v>
      </c>
      <c r="B51" s="35">
        <f>[2]Reserves!$D$12</f>
        <v>1967.83</v>
      </c>
      <c r="C51" s="258">
        <f>'[3]22-23 &amp; 23-24'!$I$59</f>
        <v>1390.59</v>
      </c>
      <c r="D51" s="190">
        <f t="shared" ref="D51:D57" si="7">C51</f>
        <v>1390.59</v>
      </c>
      <c r="E51" s="246">
        <f t="shared" ref="E51:E57" si="8">D51</f>
        <v>1390.59</v>
      </c>
      <c r="F51" s="243"/>
      <c r="G51" s="41"/>
      <c r="H51" s="67" t="s">
        <v>134</v>
      </c>
    </row>
    <row r="52" spans="1:9">
      <c r="A52" s="175" t="s">
        <v>180</v>
      </c>
      <c r="B52" s="35">
        <f>[2]Reserves!$D$8</f>
        <v>200</v>
      </c>
      <c r="C52" s="258">
        <f>'[3]22-23 &amp; 23-24'!$I$54</f>
        <v>0</v>
      </c>
      <c r="D52" s="190">
        <f t="shared" si="7"/>
        <v>0</v>
      </c>
      <c r="E52" s="246">
        <f t="shared" si="8"/>
        <v>0</v>
      </c>
      <c r="F52" s="243"/>
      <c r="G52" s="41"/>
      <c r="H52" s="67"/>
    </row>
    <row r="53" spans="1:9">
      <c r="A53" s="175" t="s">
        <v>181</v>
      </c>
      <c r="B53" s="35">
        <f>[2]Reserves!$D$11</f>
        <v>1449.97</v>
      </c>
      <c r="C53" s="258">
        <f>'[3]22-23 &amp; 23-24'!$I$65</f>
        <v>0</v>
      </c>
      <c r="D53" s="190">
        <f t="shared" si="7"/>
        <v>0</v>
      </c>
      <c r="E53" s="246">
        <f>D53-110</f>
        <v>-110</v>
      </c>
      <c r="F53" s="243"/>
      <c r="G53" s="41"/>
      <c r="H53" s="67"/>
    </row>
    <row r="54" spans="1:9">
      <c r="A54" s="175" t="s">
        <v>182</v>
      </c>
      <c r="B54" s="35">
        <f>[2]Reserves!$D$10</f>
        <v>10236.34</v>
      </c>
      <c r="C54" s="258">
        <f>'[3]22-23 &amp; 23-24'!$I$61</f>
        <v>0</v>
      </c>
      <c r="D54" s="190">
        <f t="shared" si="7"/>
        <v>0</v>
      </c>
      <c r="E54" s="246">
        <f t="shared" si="8"/>
        <v>0</v>
      </c>
      <c r="F54" s="243"/>
      <c r="G54" s="41"/>
      <c r="H54" s="67"/>
    </row>
    <row r="55" spans="1:9">
      <c r="A55" s="175" t="s">
        <v>183</v>
      </c>
      <c r="B55" s="35">
        <f>[2]Reserves!$D$13</f>
        <v>1390.59</v>
      </c>
      <c r="C55" s="258">
        <f>'[3]22-23 &amp; 23-24'!$I$58</f>
        <v>0</v>
      </c>
      <c r="D55" s="190">
        <f t="shared" si="7"/>
        <v>0</v>
      </c>
      <c r="E55" s="246">
        <f t="shared" si="8"/>
        <v>0</v>
      </c>
      <c r="F55" s="243"/>
      <c r="G55" s="41"/>
      <c r="H55" s="67"/>
    </row>
    <row r="56" spans="1:9">
      <c r="A56" s="259" t="s">
        <v>184</v>
      </c>
      <c r="B56" s="35">
        <f>[2]Reserves!$D$9</f>
        <v>2569.86</v>
      </c>
      <c r="C56" s="260">
        <f>'[3]22-23 &amp; 23-24'!$I$62</f>
        <v>10236.34</v>
      </c>
      <c r="D56" s="190">
        <f t="shared" si="7"/>
        <v>10236.34</v>
      </c>
      <c r="E56" s="246">
        <f t="shared" si="8"/>
        <v>10236.34</v>
      </c>
      <c r="F56" s="261"/>
      <c r="G56" s="41"/>
      <c r="H56" s="5"/>
      <c r="I56"/>
    </row>
    <row r="57" spans="1:9">
      <c r="A57" s="175" t="s">
        <v>185</v>
      </c>
      <c r="B57" s="35"/>
      <c r="C57" s="258">
        <f>'[3]22-23 &amp; 23-24'!$I$66</f>
        <v>850</v>
      </c>
      <c r="D57" s="190">
        <f t="shared" si="7"/>
        <v>850</v>
      </c>
      <c r="E57" s="246">
        <f t="shared" si="8"/>
        <v>850</v>
      </c>
      <c r="F57" s="243"/>
      <c r="G57" s="41"/>
      <c r="H57" s="5"/>
      <c r="I57"/>
    </row>
    <row r="58" spans="1:9" ht="14.45" thickBot="1">
      <c r="A58" s="211" t="s">
        <v>186</v>
      </c>
      <c r="B58" s="212">
        <f>B46-B50-B51-B52-B53-B54-B55-B56</f>
        <v>4592.7799999999988</v>
      </c>
      <c r="C58" s="212">
        <f>C46-C50-C51-C52-C53-C54-C55-C56-C57</f>
        <v>-12666.93</v>
      </c>
      <c r="D58" s="212">
        <f>D46-D50-D51-D52-D53-D54-D55-D56-D57</f>
        <v>26266.13</v>
      </c>
      <c r="E58" s="212">
        <f>E46-E50-E51-E52-E53-E54-E55-E56-E57</f>
        <v>25135.13</v>
      </c>
      <c r="F58" s="212">
        <f t="shared" ref="F58" si="9">F46-F50-F51-F52-F53-F54-F55-F56</f>
        <v>-1597</v>
      </c>
      <c r="G58" s="41"/>
      <c r="H58" s="67" t="s">
        <v>187</v>
      </c>
      <c r="I58"/>
    </row>
    <row r="59" spans="1:9">
      <c r="C59" s="42"/>
      <c r="D59" s="42"/>
      <c r="E59" s="42"/>
      <c r="F59" s="42"/>
      <c r="G59" s="6"/>
      <c r="H59" s="67"/>
      <c r="I59"/>
    </row>
    <row r="60" spans="1:9">
      <c r="A60" s="94" t="s">
        <v>188</v>
      </c>
      <c r="B60" s="95"/>
      <c r="C60" s="95"/>
      <c r="D60" s="95"/>
      <c r="E60" s="95"/>
      <c r="F60" s="95"/>
      <c r="G60" s="95"/>
      <c r="H60" s="67"/>
      <c r="I60"/>
    </row>
    <row r="61" spans="1:9">
      <c r="A61" s="96" t="s">
        <v>189</v>
      </c>
      <c r="B61" s="69"/>
      <c r="C61" s="42"/>
      <c r="D61" s="96"/>
      <c r="E61" s="96"/>
      <c r="F61" s="42"/>
      <c r="G61" s="42"/>
      <c r="H61" s="67"/>
      <c r="I61"/>
    </row>
    <row r="62" spans="1:9">
      <c r="A62" s="96" t="s">
        <v>190</v>
      </c>
      <c r="B62" s="69"/>
      <c r="C62" s="42"/>
      <c r="D62" s="42"/>
      <c r="E62" s="42"/>
      <c r="F62" s="42"/>
      <c r="G62" s="42"/>
      <c r="H62" s="67"/>
      <c r="I62"/>
    </row>
    <row r="63" spans="1:9">
      <c r="A63" s="96" t="s">
        <v>208</v>
      </c>
      <c r="B63" s="69"/>
      <c r="C63" s="42"/>
      <c r="D63" s="42"/>
      <c r="E63" s="42"/>
      <c r="F63" s="42"/>
      <c r="G63" s="42"/>
      <c r="H63" s="67"/>
      <c r="I63"/>
    </row>
    <row r="64" spans="1:9">
      <c r="A64" s="96" t="s">
        <v>209</v>
      </c>
      <c r="B64" s="69"/>
      <c r="C64" s="42"/>
      <c r="D64" s="42"/>
      <c r="E64" s="42"/>
      <c r="F64" s="42"/>
      <c r="G64" s="42"/>
      <c r="H64" s="67"/>
      <c r="I64" s="38"/>
    </row>
    <row r="65" spans="1:8">
      <c r="A65" s="96" t="s">
        <v>210</v>
      </c>
      <c r="B65" s="69"/>
      <c r="C65" s="42"/>
      <c r="D65" s="42"/>
      <c r="E65" s="42"/>
      <c r="F65" s="42"/>
      <c r="G65" s="42"/>
      <c r="H65" s="67"/>
    </row>
    <row r="66" spans="1:8">
      <c r="A66" s="96" t="s">
        <v>194</v>
      </c>
      <c r="B66" s="69"/>
      <c r="C66" s="42"/>
      <c r="D66" s="42"/>
      <c r="E66" s="42"/>
      <c r="F66" s="42"/>
      <c r="G66" s="42"/>
    </row>
    <row r="67" spans="1:8">
      <c r="A67" s="96" t="s">
        <v>211</v>
      </c>
      <c r="B67" s="69"/>
      <c r="C67" s="42"/>
      <c r="D67" s="42"/>
      <c r="E67" s="42"/>
      <c r="F67" s="42"/>
      <c r="G67" s="42"/>
    </row>
    <row r="68" spans="1:8">
      <c r="A68" s="96" t="s">
        <v>196</v>
      </c>
      <c r="B68" s="69"/>
      <c r="C68" s="42"/>
      <c r="D68" s="42"/>
      <c r="E68" s="42"/>
      <c r="F68" s="42"/>
      <c r="G68" s="42"/>
    </row>
    <row r="69" spans="1:8">
      <c r="A69" s="96" t="s">
        <v>197</v>
      </c>
      <c r="B69" s="69"/>
      <c r="C69" s="42"/>
      <c r="D69" s="42"/>
      <c r="E69" s="42"/>
      <c r="F69" s="42"/>
      <c r="G69" s="42"/>
    </row>
    <row r="70" spans="1:8">
      <c r="A70" s="97" t="s">
        <v>198</v>
      </c>
      <c r="B70" s="69"/>
      <c r="C70" s="42"/>
      <c r="D70" s="42"/>
      <c r="E70" s="42"/>
      <c r="F70" s="42"/>
      <c r="G70" s="42"/>
    </row>
    <row r="71" spans="1:8">
      <c r="A71" s="97" t="s">
        <v>199</v>
      </c>
      <c r="B71" s="69"/>
      <c r="C71" s="41"/>
      <c r="F71" s="41"/>
      <c r="G71" s="41"/>
    </row>
    <row r="72" spans="1:8">
      <c r="A72" s="97" t="s">
        <v>200</v>
      </c>
      <c r="B72" s="69"/>
      <c r="C72" s="41"/>
      <c r="F72" s="41"/>
      <c r="G72" s="41"/>
    </row>
    <row r="73" spans="1:8">
      <c r="A73" s="164" t="s">
        <v>201</v>
      </c>
      <c r="B73" s="165"/>
      <c r="C73" s="41"/>
      <c r="F73" s="41"/>
      <c r="G73" s="41"/>
    </row>
    <row r="74" spans="1:8">
      <c r="D74" s="42"/>
      <c r="E74" s="42"/>
    </row>
    <row r="75" spans="1:8">
      <c r="A75" s="5" t="s">
        <v>212</v>
      </c>
      <c r="B75" s="40" t="s">
        <v>203</v>
      </c>
      <c r="G75" s="66"/>
    </row>
    <row r="76" spans="1:8">
      <c r="B76" s="40"/>
      <c r="G76" s="66"/>
    </row>
    <row r="77" spans="1:8">
      <c r="A77" s="5" t="s">
        <v>213</v>
      </c>
      <c r="B77" s="40" t="s">
        <v>205</v>
      </c>
    </row>
  </sheetData>
  <printOptions horizontalCentered="1" verticalCentered="1"/>
  <pageMargins left="0.74803149606299213" right="0.74803149606299213" top="0.55118110236220474" bottom="0.55118110236220474" header="0.51181102362204722" footer="0.51181102362204722"/>
  <pageSetup paperSize="9" scale="39" orientation="portrait" horizontalDpi="4294967295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5"/>
  <sheetViews>
    <sheetView topLeftCell="A12" zoomScaleNormal="100" workbookViewId="0">
      <selection activeCell="E20" sqref="E20"/>
    </sheetView>
  </sheetViews>
  <sheetFormatPr defaultColWidth="9.140625" defaultRowHeight="13.9"/>
  <cols>
    <col min="1" max="1" width="9.140625" style="125"/>
    <col min="2" max="2" width="9.42578125" style="125" customWidth="1"/>
    <col min="3" max="4" width="8.5703125" style="125" customWidth="1"/>
    <col min="5" max="5" width="9.28515625" style="125" customWidth="1"/>
    <col min="6" max="7" width="9.140625" style="125"/>
    <col min="8" max="8" width="8.5703125" style="125" customWidth="1"/>
    <col min="9" max="9" width="10.140625" style="125" bestFit="1" customWidth="1"/>
    <col min="10" max="10" width="9.140625" style="126"/>
    <col min="11" max="11" width="8.5703125" style="125" customWidth="1"/>
    <col min="12" max="12" width="9.28515625" style="125" customWidth="1"/>
    <col min="13" max="17" width="8.5703125" style="125" customWidth="1"/>
    <col min="18" max="18" width="10" style="125" customWidth="1"/>
    <col min="19" max="19" width="3.85546875" style="125" customWidth="1"/>
    <col min="20" max="21" width="8.5703125" style="125" customWidth="1"/>
    <col min="22" max="16384" width="9.140625" style="125"/>
  </cols>
  <sheetData>
    <row r="1" spans="1:18" ht="17.45">
      <c r="A1" s="239" t="s">
        <v>0</v>
      </c>
      <c r="B1" s="354"/>
      <c r="C1" s="354"/>
      <c r="D1" s="354"/>
      <c r="E1" s="354"/>
      <c r="F1" s="354"/>
      <c r="G1" s="354"/>
      <c r="H1" s="354"/>
      <c r="I1" s="354"/>
      <c r="J1" s="355"/>
      <c r="K1" s="356"/>
      <c r="L1" s="356"/>
      <c r="M1" s="356"/>
      <c r="N1" s="356"/>
      <c r="O1" s="356"/>
      <c r="P1" s="356"/>
      <c r="Q1" s="356"/>
      <c r="R1" s="356"/>
    </row>
    <row r="2" spans="1:18">
      <c r="A2" s="404" t="s">
        <v>214</v>
      </c>
      <c r="B2" s="404"/>
      <c r="C2" s="404"/>
      <c r="D2" s="404"/>
      <c r="E2" s="404"/>
      <c r="F2" s="404"/>
      <c r="G2" s="404"/>
      <c r="H2" s="404"/>
      <c r="I2" s="404"/>
      <c r="J2" s="405"/>
      <c r="K2" s="6"/>
      <c r="L2" s="6"/>
      <c r="M2" s="6"/>
      <c r="N2" s="6"/>
      <c r="O2" s="6"/>
      <c r="P2" s="6"/>
      <c r="Q2" s="6"/>
      <c r="R2" s="6"/>
    </row>
    <row r="3" spans="1:18">
      <c r="A3" s="358" t="str">
        <f>'Set up sheet'!B4</f>
        <v>2023-24</v>
      </c>
      <c r="B3" s="359"/>
      <c r="C3" s="359"/>
      <c r="D3" s="359"/>
      <c r="E3" s="359"/>
      <c r="F3" s="359"/>
      <c r="G3" s="359"/>
      <c r="H3" s="359"/>
      <c r="I3" s="359"/>
      <c r="J3" s="360"/>
      <c r="K3" s="6"/>
      <c r="L3" s="6"/>
      <c r="M3" s="6"/>
      <c r="N3" s="6"/>
      <c r="O3" s="6"/>
      <c r="P3" s="6"/>
      <c r="Q3" s="6"/>
      <c r="R3" s="6"/>
    </row>
    <row r="4" spans="1:18">
      <c r="A4" s="361"/>
      <c r="B4" s="362"/>
      <c r="C4" s="362"/>
      <c r="D4" s="362"/>
      <c r="E4" s="362"/>
      <c r="F4" s="362"/>
      <c r="G4" s="362"/>
      <c r="H4" s="362"/>
      <c r="I4" s="362"/>
      <c r="J4" s="363"/>
      <c r="K4" s="362"/>
      <c r="L4" s="362"/>
      <c r="M4" s="362"/>
      <c r="N4" s="362"/>
      <c r="O4" s="362"/>
      <c r="P4" s="362"/>
      <c r="Q4" s="362"/>
      <c r="R4" s="362"/>
    </row>
    <row r="5" spans="1:18">
      <c r="A5" s="220"/>
      <c r="B5" s="6"/>
      <c r="C5" s="6"/>
      <c r="D5" s="6"/>
      <c r="E5" s="6"/>
      <c r="F5" s="6"/>
      <c r="G5" s="127" t="s">
        <v>215</v>
      </c>
      <c r="H5" s="6"/>
      <c r="I5" s="6"/>
      <c r="J5" s="363"/>
      <c r="K5" s="6"/>
      <c r="L5" s="6"/>
      <c r="M5" s="6"/>
      <c r="N5" s="6"/>
      <c r="O5" s="6"/>
      <c r="P5" s="6"/>
      <c r="Q5" s="6"/>
      <c r="R5" s="6"/>
    </row>
    <row r="6" spans="1:18" ht="15.6">
      <c r="A6" s="364" t="s">
        <v>29</v>
      </c>
      <c r="B6" s="6"/>
      <c r="C6" s="128" t="s">
        <v>216</v>
      </c>
      <c r="D6" s="151"/>
      <c r="E6" s="365" t="s">
        <v>217</v>
      </c>
      <c r="F6" s="6"/>
      <c r="G6" s="127" t="s">
        <v>218</v>
      </c>
      <c r="H6" s="6"/>
      <c r="I6" s="365" t="s">
        <v>219</v>
      </c>
      <c r="J6" s="129" t="s">
        <v>220</v>
      </c>
      <c r="K6" s="6"/>
      <c r="L6" s="6"/>
      <c r="M6" s="6"/>
      <c r="N6" s="6"/>
      <c r="O6" s="6"/>
      <c r="P6" s="6"/>
      <c r="Q6" s="6"/>
      <c r="R6" s="6"/>
    </row>
    <row r="7" spans="1:18">
      <c r="A7" s="220" t="s">
        <v>40</v>
      </c>
      <c r="B7" s="6"/>
      <c r="C7" s="130">
        <f>'Bank Account'!G13</f>
        <v>1800</v>
      </c>
      <c r="D7" s="152"/>
      <c r="E7" s="12">
        <f t="shared" ref="E7:E13" si="0">SUM(C7:D7)</f>
        <v>1800</v>
      </c>
      <c r="F7" s="6"/>
      <c r="G7" s="366">
        <f>Budget!B7</f>
        <v>3000</v>
      </c>
      <c r="H7" s="6"/>
      <c r="I7" s="367">
        <f>IF(E7-G7=0,"nil",E7-G7)</f>
        <v>-1200</v>
      </c>
      <c r="J7" s="363"/>
      <c r="K7" s="6"/>
      <c r="L7" s="6"/>
      <c r="M7" s="6"/>
      <c r="N7" s="6"/>
      <c r="O7" s="6"/>
      <c r="P7" s="6"/>
      <c r="Q7" s="6"/>
      <c r="R7" s="6"/>
    </row>
    <row r="8" spans="1:18">
      <c r="A8" s="220" t="s">
        <v>39</v>
      </c>
      <c r="B8" s="6"/>
      <c r="C8" s="130">
        <f>'Bank Account'!F13</f>
        <v>0</v>
      </c>
      <c r="D8" s="152"/>
      <c r="E8" s="12">
        <f t="shared" si="0"/>
        <v>0</v>
      </c>
      <c r="F8" s="6"/>
      <c r="G8" s="366">
        <f>Budget!B8</f>
        <v>1.38</v>
      </c>
      <c r="H8" s="6"/>
      <c r="I8" s="367">
        <f>IF(E8-G8=0,"nil",E8-G8)</f>
        <v>-1.38</v>
      </c>
      <c r="J8" s="363"/>
      <c r="K8" s="6"/>
      <c r="L8" s="6"/>
      <c r="M8" s="6"/>
      <c r="N8" s="6"/>
      <c r="O8" s="6"/>
      <c r="P8" s="6"/>
      <c r="Q8" s="6"/>
      <c r="R8" s="6"/>
    </row>
    <row r="9" spans="1:18">
      <c r="A9" s="220" t="s">
        <v>221</v>
      </c>
      <c r="B9" s="6"/>
      <c r="C9" s="130">
        <f>'Bank Account'!H13</f>
        <v>0</v>
      </c>
      <c r="D9" s="152"/>
      <c r="E9" s="12">
        <f>SUM(C9:D9)</f>
        <v>0</v>
      </c>
      <c r="F9" s="6"/>
      <c r="G9" s="366">
        <f>Budget!B9</f>
        <v>750</v>
      </c>
      <c r="H9" s="6"/>
      <c r="I9" s="367">
        <f t="shared" ref="I9:I14" si="1">IF(E9-G9=0,"nil",E9-G9)</f>
        <v>-750</v>
      </c>
      <c r="J9" s="363"/>
      <c r="K9" s="6"/>
      <c r="L9" s="6"/>
      <c r="M9" s="6"/>
      <c r="N9" s="6"/>
      <c r="O9" s="6"/>
      <c r="P9" s="6"/>
      <c r="Q9" s="6"/>
      <c r="R9" s="6"/>
    </row>
    <row r="10" spans="1:18">
      <c r="A10" s="220" t="s">
        <v>222</v>
      </c>
      <c r="B10" s="6"/>
      <c r="C10" s="130">
        <f>'Bank Account'!I13</f>
        <v>4418.28</v>
      </c>
      <c r="D10" s="152"/>
      <c r="E10" s="12">
        <f>SUM(C10:D10)</f>
        <v>4418.28</v>
      </c>
      <c r="F10" s="6"/>
      <c r="G10" s="366">
        <f>Budget!B10</f>
        <v>1324.75</v>
      </c>
      <c r="H10" s="6"/>
      <c r="I10" s="367"/>
      <c r="J10" s="363"/>
      <c r="K10" s="6"/>
      <c r="L10" s="6"/>
      <c r="M10" s="6"/>
      <c r="N10" s="6"/>
      <c r="O10" s="6"/>
      <c r="P10" s="6"/>
      <c r="Q10" s="6"/>
      <c r="R10" s="6"/>
    </row>
    <row r="11" spans="1:18">
      <c r="A11" s="220" t="s">
        <v>223</v>
      </c>
      <c r="B11" s="6"/>
      <c r="C11" s="130">
        <f>'Bank Account'!J13</f>
        <v>0</v>
      </c>
      <c r="D11" s="152"/>
      <c r="E11" s="12">
        <f t="shared" si="0"/>
        <v>0</v>
      </c>
      <c r="F11" s="6"/>
      <c r="G11" s="366">
        <f>Budget!B12</f>
        <v>597.5</v>
      </c>
      <c r="H11" s="6"/>
      <c r="I11" s="367">
        <f t="shared" si="1"/>
        <v>-597.5</v>
      </c>
      <c r="J11" s="363"/>
      <c r="K11" s="6"/>
      <c r="L11" s="6"/>
      <c r="M11" s="6"/>
      <c r="N11" s="6"/>
      <c r="O11" s="6"/>
      <c r="P11" s="6"/>
      <c r="Q11" s="6"/>
      <c r="R11" s="6"/>
    </row>
    <row r="12" spans="1:18">
      <c r="A12" s="220" t="s">
        <v>45</v>
      </c>
      <c r="B12" s="6"/>
      <c r="C12" s="130">
        <f>'Bank Account'!L13</f>
        <v>443.4</v>
      </c>
      <c r="D12" s="152"/>
      <c r="E12" s="12">
        <f t="shared" si="0"/>
        <v>443.4</v>
      </c>
      <c r="F12" s="6"/>
      <c r="G12" s="366">
        <f>Budget!B13</f>
        <v>0</v>
      </c>
      <c r="H12" s="6"/>
      <c r="I12" s="367">
        <f t="shared" si="1"/>
        <v>443.4</v>
      </c>
      <c r="J12" s="363"/>
      <c r="K12" s="6"/>
      <c r="L12" s="6"/>
      <c r="M12" s="368"/>
      <c r="N12" s="368"/>
      <c r="O12" s="368"/>
      <c r="P12" s="6"/>
      <c r="Q12" s="6"/>
      <c r="R12" s="6"/>
    </row>
    <row r="13" spans="1:18">
      <c r="A13" s="220" t="s">
        <v>224</v>
      </c>
      <c r="B13" s="6"/>
      <c r="C13" s="130">
        <f>'Bank Account'!K13</f>
        <v>0</v>
      </c>
      <c r="D13" s="152"/>
      <c r="E13" s="12">
        <f t="shared" si="0"/>
        <v>0</v>
      </c>
      <c r="F13" s="6"/>
      <c r="G13" s="366">
        <f>Budget!B14</f>
        <v>40.92</v>
      </c>
      <c r="H13" s="6"/>
      <c r="I13" s="367">
        <f t="shared" si="1"/>
        <v>-40.92</v>
      </c>
      <c r="J13" s="363"/>
      <c r="K13" s="6"/>
      <c r="L13" s="216"/>
      <c r="M13" s="369"/>
      <c r="N13" s="369"/>
      <c r="O13" s="370"/>
      <c r="P13" s="6"/>
      <c r="Q13" s="6"/>
      <c r="R13" s="6"/>
    </row>
    <row r="14" spans="1:18" ht="14.45" thickBot="1">
      <c r="A14" s="220" t="s">
        <v>217</v>
      </c>
      <c r="B14" s="6"/>
      <c r="C14" s="130">
        <f>SUM(C7:C13)</f>
        <v>6661.6799999999994</v>
      </c>
      <c r="D14" s="152"/>
      <c r="E14" s="371">
        <f>SUM(E7:E13)</f>
        <v>6661.6799999999994</v>
      </c>
      <c r="F14" s="6"/>
      <c r="G14" s="131">
        <f>SUM(G7:G13)</f>
        <v>5714.55</v>
      </c>
      <c r="H14" s="6"/>
      <c r="I14" s="372">
        <f t="shared" si="1"/>
        <v>947.1299999999992</v>
      </c>
      <c r="J14" s="363"/>
      <c r="K14" s="6"/>
      <c r="L14" s="216"/>
      <c r="M14" s="369"/>
      <c r="N14" s="369"/>
      <c r="O14" s="370"/>
      <c r="P14" s="6"/>
      <c r="Q14" s="6"/>
      <c r="R14" s="6"/>
    </row>
    <row r="15" spans="1:18" ht="14.45" thickTop="1">
      <c r="A15" s="220"/>
      <c r="B15" s="6"/>
      <c r="C15" s="6"/>
      <c r="D15" s="6"/>
      <c r="E15" s="12"/>
      <c r="F15" s="6"/>
      <c r="G15" s="132"/>
      <c r="H15" s="6"/>
      <c r="I15" s="373"/>
      <c r="J15" s="363"/>
      <c r="K15" s="6"/>
      <c r="L15" s="6"/>
      <c r="M15" s="369"/>
      <c r="N15" s="369"/>
      <c r="O15" s="6"/>
      <c r="P15" s="6"/>
      <c r="Q15" s="6"/>
      <c r="R15" s="6"/>
    </row>
    <row r="16" spans="1:18">
      <c r="A16" s="220"/>
      <c r="B16" s="6"/>
      <c r="C16" s="6"/>
      <c r="D16" s="6"/>
      <c r="E16" s="6"/>
      <c r="F16" s="6"/>
      <c r="G16" s="6"/>
      <c r="H16" s="6"/>
      <c r="I16" s="6"/>
      <c r="J16" s="363"/>
      <c r="K16" s="6"/>
      <c r="L16" s="6"/>
      <c r="M16" s="6"/>
      <c r="N16" s="6"/>
      <c r="O16" s="6"/>
      <c r="P16" s="6"/>
      <c r="Q16" s="6"/>
      <c r="R16" s="6"/>
    </row>
    <row r="17" spans="1:10">
      <c r="A17" s="220"/>
      <c r="B17" s="6"/>
      <c r="C17" s="6"/>
      <c r="D17" s="6"/>
      <c r="E17" s="6"/>
      <c r="F17" s="6"/>
      <c r="G17" s="127" t="s">
        <v>215</v>
      </c>
      <c r="H17" s="6"/>
      <c r="I17" s="6"/>
      <c r="J17" s="363"/>
    </row>
    <row r="18" spans="1:10" ht="15.6">
      <c r="A18" s="364" t="s">
        <v>55</v>
      </c>
      <c r="B18" s="6"/>
      <c r="C18" s="6"/>
      <c r="D18" s="6"/>
      <c r="E18" s="365" t="s">
        <v>217</v>
      </c>
      <c r="F18" s="6"/>
      <c r="G18" s="127" t="s">
        <v>218</v>
      </c>
      <c r="H18" s="6"/>
      <c r="I18" s="365" t="s">
        <v>219</v>
      </c>
      <c r="J18" s="363"/>
    </row>
    <row r="19" spans="1:10">
      <c r="A19" s="220" t="s">
        <v>225</v>
      </c>
      <c r="B19" s="6"/>
      <c r="C19" s="6"/>
      <c r="D19" s="6"/>
      <c r="E19" s="374">
        <f>'Bank Account'!N35</f>
        <v>0</v>
      </c>
      <c r="F19" s="375"/>
      <c r="G19" s="376">
        <f>Budget!B20</f>
        <v>1395.4300000000003</v>
      </c>
      <c r="H19" s="375"/>
      <c r="I19" s="367">
        <f>IF(E19-G19=0,"nil",E19-G19)</f>
        <v>-1395.4300000000003</v>
      </c>
      <c r="J19" s="363"/>
    </row>
    <row r="20" spans="1:10">
      <c r="A20" s="220" t="s">
        <v>226</v>
      </c>
      <c r="B20" s="6"/>
      <c r="C20" s="6"/>
      <c r="D20" s="6"/>
      <c r="E20" s="374">
        <f>'Bank Account'!O42</f>
        <v>0</v>
      </c>
      <c r="F20" s="375"/>
      <c r="G20" s="376">
        <f>Budget!B21</f>
        <v>0</v>
      </c>
      <c r="H20" s="375"/>
      <c r="I20" s="367" t="str">
        <f t="shared" ref="I20:I36" si="2">IF(E20-G20=0,"nil",E20-G20)</f>
        <v>nil</v>
      </c>
      <c r="J20" s="363"/>
    </row>
    <row r="21" spans="1:10">
      <c r="A21" s="220" t="s">
        <v>227</v>
      </c>
      <c r="B21" s="6"/>
      <c r="C21" s="6"/>
      <c r="D21" s="6"/>
      <c r="E21" s="374">
        <f>'Bank Account'!P42</f>
        <v>0</v>
      </c>
      <c r="F21" s="375"/>
      <c r="G21" s="376">
        <f>Budget!B22</f>
        <v>30</v>
      </c>
      <c r="H21" s="375"/>
      <c r="I21" s="367">
        <f t="shared" si="2"/>
        <v>-30</v>
      </c>
      <c r="J21" s="363"/>
    </row>
    <row r="22" spans="1:10">
      <c r="A22" s="220" t="s">
        <v>82</v>
      </c>
      <c r="B22" s="6"/>
      <c r="C22" s="6"/>
      <c r="D22" s="6"/>
      <c r="E22" s="374">
        <f>'Bank Account'!Q35</f>
        <v>0</v>
      </c>
      <c r="F22" s="375"/>
      <c r="G22" s="376">
        <f>Budget!B23</f>
        <v>214</v>
      </c>
      <c r="H22" s="375"/>
      <c r="I22" s="367">
        <f t="shared" si="2"/>
        <v>-214</v>
      </c>
      <c r="J22" s="363"/>
    </row>
    <row r="23" spans="1:10">
      <c r="A23" s="220" t="s">
        <v>228</v>
      </c>
      <c r="B23" s="6"/>
      <c r="C23" s="6"/>
      <c r="D23" s="6"/>
      <c r="E23" s="374">
        <f>'Bank Account'!R35</f>
        <v>299</v>
      </c>
      <c r="F23" s="375"/>
      <c r="G23" s="376">
        <f>Budget!B24</f>
        <v>0</v>
      </c>
      <c r="H23" s="375"/>
      <c r="I23" s="367">
        <f t="shared" si="2"/>
        <v>299</v>
      </c>
      <c r="J23" s="363"/>
    </row>
    <row r="24" spans="1:10">
      <c r="A24" s="220" t="s">
        <v>229</v>
      </c>
      <c r="B24" s="6"/>
      <c r="C24" s="6"/>
      <c r="D24" s="6"/>
      <c r="E24" s="374">
        <f>'Bank Account'!S35</f>
        <v>0</v>
      </c>
      <c r="F24" s="375"/>
      <c r="G24" s="376">
        <f>Budget!B25</f>
        <v>100</v>
      </c>
      <c r="H24" s="375"/>
      <c r="I24" s="367">
        <f t="shared" si="2"/>
        <v>-100</v>
      </c>
      <c r="J24" s="363"/>
    </row>
    <row r="25" spans="1:10">
      <c r="A25" s="220" t="s">
        <v>230</v>
      </c>
      <c r="B25" s="6"/>
      <c r="C25" s="6"/>
      <c r="D25" s="6"/>
      <c r="E25" s="374">
        <f>'Bank Account'!T42</f>
        <v>0</v>
      </c>
      <c r="F25" s="375"/>
      <c r="G25" s="376">
        <f>Budget!B26</f>
        <v>240.4</v>
      </c>
      <c r="H25" s="375"/>
      <c r="I25" s="367">
        <f t="shared" si="2"/>
        <v>-240.4</v>
      </c>
      <c r="J25" s="363"/>
    </row>
    <row r="26" spans="1:10">
      <c r="A26" s="220" t="s">
        <v>231</v>
      </c>
      <c r="B26" s="6"/>
      <c r="C26" s="6"/>
      <c r="D26" s="6"/>
      <c r="E26" s="374">
        <f>'Bank Account'!V42</f>
        <v>0</v>
      </c>
      <c r="F26" s="375"/>
      <c r="G26" s="376">
        <f>Budget!B27</f>
        <v>100</v>
      </c>
      <c r="H26" s="375"/>
      <c r="I26" s="367">
        <f t="shared" si="2"/>
        <v>-100</v>
      </c>
      <c r="J26" s="363"/>
    </row>
    <row r="27" spans="1:10">
      <c r="A27" s="220" t="s">
        <v>157</v>
      </c>
      <c r="B27" s="6"/>
      <c r="C27" s="6"/>
      <c r="D27" s="6"/>
      <c r="E27" s="374">
        <f>'Bank Account'!W42</f>
        <v>0</v>
      </c>
      <c r="F27" s="375"/>
      <c r="G27" s="376">
        <f>Budget!B28</f>
        <v>0</v>
      </c>
      <c r="H27" s="375"/>
      <c r="I27" s="367" t="str">
        <f t="shared" si="2"/>
        <v>nil</v>
      </c>
      <c r="J27" s="363"/>
    </row>
    <row r="28" spans="1:10">
      <c r="A28" s="220" t="s">
        <v>159</v>
      </c>
      <c r="B28" s="6"/>
      <c r="C28" s="6"/>
      <c r="D28" s="6"/>
      <c r="E28" s="374">
        <f>'Bank Account'!X42</f>
        <v>0</v>
      </c>
      <c r="F28" s="375"/>
      <c r="G28" s="376">
        <f>Budget!B29</f>
        <v>451.00000000000006</v>
      </c>
      <c r="H28" s="375"/>
      <c r="I28" s="367">
        <f t="shared" si="2"/>
        <v>-451.00000000000006</v>
      </c>
      <c r="J28" s="363"/>
    </row>
    <row r="29" spans="1:10">
      <c r="A29" s="45" t="s">
        <v>164</v>
      </c>
      <c r="B29" s="6"/>
      <c r="C29" s="6"/>
      <c r="D29" s="6"/>
      <c r="E29" s="374">
        <f>'Bank Account'!Y35</f>
        <v>0</v>
      </c>
      <c r="F29" s="375"/>
      <c r="G29" s="376">
        <f>Budget!B33</f>
        <v>514.95000000000005</v>
      </c>
      <c r="H29" s="375"/>
      <c r="I29" s="367"/>
      <c r="J29" s="363"/>
    </row>
    <row r="30" spans="1:10">
      <c r="A30" s="45" t="s">
        <v>162</v>
      </c>
      <c r="B30" s="6"/>
      <c r="C30" s="6"/>
      <c r="D30" s="6"/>
      <c r="E30" s="374">
        <f>'Bank Account'!Z35</f>
        <v>337</v>
      </c>
      <c r="F30" s="375"/>
      <c r="G30" s="376">
        <f>Budget!B31</f>
        <v>2044</v>
      </c>
      <c r="H30" s="375"/>
      <c r="I30" s="367"/>
      <c r="J30" s="363"/>
    </row>
    <row r="31" spans="1:10">
      <c r="A31" s="45" t="s">
        <v>165</v>
      </c>
      <c r="B31" s="6"/>
      <c r="C31" s="6"/>
      <c r="D31" s="6"/>
      <c r="E31" s="374">
        <f>'Bank Account'!AB35</f>
        <v>0</v>
      </c>
      <c r="F31" s="375"/>
      <c r="G31" s="376">
        <f>Budget!B34</f>
        <v>111</v>
      </c>
      <c r="H31" s="375"/>
      <c r="I31" s="367">
        <f t="shared" si="2"/>
        <v>-111</v>
      </c>
      <c r="J31" s="363"/>
    </row>
    <row r="32" spans="1:10">
      <c r="A32" s="45" t="s">
        <v>138</v>
      </c>
      <c r="B32" s="6"/>
      <c r="C32" s="6"/>
      <c r="D32" s="6"/>
      <c r="E32" s="374">
        <f>'Bank Account'!AC42</f>
        <v>0</v>
      </c>
      <c r="F32" s="375"/>
      <c r="G32" s="376">
        <f>Budget!B36</f>
        <v>597.5</v>
      </c>
      <c r="H32" s="375"/>
      <c r="I32" s="367"/>
      <c r="J32" s="363"/>
    </row>
    <row r="33" spans="1:15">
      <c r="A33" s="45" t="s">
        <v>166</v>
      </c>
      <c r="B33" s="6"/>
      <c r="C33" s="6"/>
      <c r="D33" s="6"/>
      <c r="E33" s="374">
        <f>'Bank Account'!AD35</f>
        <v>0</v>
      </c>
      <c r="F33" s="375"/>
      <c r="G33" s="376">
        <f>Budget!B35</f>
        <v>345</v>
      </c>
      <c r="H33" s="375"/>
      <c r="I33" s="367">
        <f t="shared" si="2"/>
        <v>-345</v>
      </c>
      <c r="J33" s="363"/>
      <c r="K33" s="6"/>
      <c r="L33" s="6"/>
      <c r="M33" s="6"/>
      <c r="N33" s="16"/>
      <c r="O33" s="6"/>
    </row>
    <row r="34" spans="1:15">
      <c r="A34" s="220" t="s">
        <v>232</v>
      </c>
      <c r="B34" s="6"/>
      <c r="C34" s="6"/>
      <c r="D34" s="6"/>
      <c r="E34" s="374">
        <f>'Bank Account'!AE35</f>
        <v>67.400000000000006</v>
      </c>
      <c r="F34" s="375"/>
      <c r="G34" s="376">
        <f>Budget!B38</f>
        <v>721.49</v>
      </c>
      <c r="H34" s="375"/>
      <c r="I34" s="367">
        <f t="shared" si="2"/>
        <v>-654.09</v>
      </c>
      <c r="J34" s="363"/>
      <c r="K34" s="6"/>
      <c r="L34" s="6"/>
      <c r="M34" s="377"/>
      <c r="N34" s="133" t="s">
        <v>233</v>
      </c>
      <c r="O34" s="6"/>
    </row>
    <row r="35" spans="1:15">
      <c r="A35" s="220"/>
      <c r="B35" s="6"/>
      <c r="C35" s="6"/>
      <c r="D35" s="6"/>
      <c r="E35" s="374"/>
      <c r="F35" s="375"/>
      <c r="G35" s="376"/>
      <c r="H35" s="375"/>
      <c r="I35" s="367"/>
      <c r="J35" s="363"/>
      <c r="K35" s="6"/>
      <c r="L35" s="6"/>
      <c r="M35" s="378"/>
      <c r="N35" s="379" t="s">
        <v>234</v>
      </c>
      <c r="O35" s="380" t="s">
        <v>234</v>
      </c>
    </row>
    <row r="36" spans="1:15" ht="14.45" thickBot="1">
      <c r="A36" s="220" t="s">
        <v>217</v>
      </c>
      <c r="B36" s="6"/>
      <c r="C36" s="6"/>
      <c r="D36" s="6"/>
      <c r="E36" s="381">
        <f>SUM(E19:E35)</f>
        <v>703.4</v>
      </c>
      <c r="F36" s="375"/>
      <c r="G36" s="134">
        <f>SUM(G19:G35)</f>
        <v>6864.77</v>
      </c>
      <c r="H36" s="375"/>
      <c r="I36" s="372">
        <f t="shared" si="2"/>
        <v>-6161.3700000000008</v>
      </c>
      <c r="J36" s="363"/>
      <c r="K36" s="6"/>
      <c r="L36" s="6"/>
      <c r="M36" s="382"/>
      <c r="N36" s="383">
        <f>M36+E36</f>
        <v>703.4</v>
      </c>
      <c r="O36" s="384">
        <f>'Bank Account'!B35</f>
        <v>2617.3000000000002</v>
      </c>
    </row>
    <row r="37" spans="1:15" ht="15" thickTop="1" thickBot="1">
      <c r="A37" s="385"/>
      <c r="B37" s="386"/>
      <c r="C37" s="386"/>
      <c r="D37" s="386"/>
      <c r="E37" s="386"/>
      <c r="F37" s="386"/>
      <c r="G37" s="386"/>
      <c r="H37" s="386"/>
      <c r="I37" s="386"/>
      <c r="J37" s="387"/>
      <c r="K37" s="6"/>
      <c r="L37" s="6"/>
      <c r="M37" s="6"/>
      <c r="N37" s="6"/>
      <c r="O37" s="6"/>
    </row>
    <row r="39" spans="1:15" ht="14.45">
      <c r="A39" s="135" t="s">
        <v>188</v>
      </c>
      <c r="B39" s="136"/>
      <c r="C39" s="6"/>
      <c r="D39" s="6"/>
      <c r="E39" s="6"/>
      <c r="F39" s="6"/>
      <c r="G39" s="6"/>
      <c r="H39" s="6"/>
      <c r="I39" s="6"/>
      <c r="J39" s="362"/>
      <c r="K39" s="6"/>
      <c r="L39" s="6"/>
      <c r="M39" s="6"/>
      <c r="N39" s="6"/>
      <c r="O39" s="6"/>
    </row>
    <row r="40" spans="1:15">
      <c r="A40" s="388" t="s">
        <v>235</v>
      </c>
      <c r="B40" s="42"/>
      <c r="C40" s="6"/>
      <c r="D40" s="6"/>
      <c r="E40" s="6"/>
      <c r="F40" s="6"/>
      <c r="G40" s="6"/>
      <c r="H40" s="6"/>
      <c r="I40" s="6"/>
      <c r="J40" s="362"/>
      <c r="K40" s="6"/>
      <c r="L40" s="6"/>
      <c r="M40" s="6"/>
      <c r="N40" s="6"/>
      <c r="O40" s="6"/>
    </row>
    <row r="41" spans="1:15">
      <c r="A41" s="388" t="s">
        <v>236</v>
      </c>
      <c r="B41" s="42"/>
      <c r="C41" s="6"/>
      <c r="D41" s="6"/>
      <c r="E41" s="6"/>
      <c r="F41" s="6"/>
      <c r="G41" s="6"/>
      <c r="H41" s="6"/>
      <c r="I41" s="6"/>
      <c r="J41" s="362"/>
      <c r="K41" s="6"/>
      <c r="L41" s="6"/>
      <c r="M41" s="6"/>
      <c r="N41" s="6"/>
      <c r="O41" s="6"/>
    </row>
    <row r="42" spans="1:15">
      <c r="A42" s="388" t="s">
        <v>237</v>
      </c>
      <c r="B42" s="42"/>
      <c r="C42" s="6"/>
      <c r="D42" s="6"/>
      <c r="E42" s="6"/>
      <c r="F42" s="6"/>
      <c r="G42" s="6"/>
      <c r="H42" s="6"/>
      <c r="I42" s="6"/>
      <c r="J42" s="362"/>
      <c r="K42" s="6"/>
      <c r="L42" s="6"/>
      <c r="M42" s="6"/>
      <c r="N42" s="6"/>
      <c r="O42" s="6"/>
    </row>
    <row r="43" spans="1:15">
      <c r="A43" s="388" t="s">
        <v>238</v>
      </c>
      <c r="B43" s="42"/>
      <c r="C43" s="6"/>
      <c r="D43" s="6"/>
      <c r="E43" s="6"/>
      <c r="F43" s="6"/>
      <c r="G43" s="6"/>
      <c r="H43" s="6"/>
      <c r="I43" s="6"/>
      <c r="J43" s="362"/>
      <c r="K43" s="6"/>
      <c r="L43" s="6"/>
      <c r="M43" s="6"/>
      <c r="N43" s="6"/>
      <c r="O43" s="6"/>
    </row>
    <row r="44" spans="1:15">
      <c r="A44" s="388" t="s">
        <v>239</v>
      </c>
      <c r="B44" s="42"/>
      <c r="C44" s="6"/>
      <c r="D44" s="6"/>
      <c r="E44" s="6"/>
      <c r="F44" s="6"/>
      <c r="G44" s="6"/>
      <c r="H44" s="6"/>
      <c r="I44" s="6"/>
      <c r="J44" s="362"/>
      <c r="K44" s="6"/>
      <c r="L44" s="6"/>
      <c r="M44" s="6"/>
      <c r="N44" s="6"/>
      <c r="O44" s="6"/>
    </row>
    <row r="45" spans="1:15">
      <c r="A45" s="388" t="s">
        <v>240</v>
      </c>
      <c r="B45" s="42"/>
      <c r="C45" s="6"/>
      <c r="D45" s="6"/>
      <c r="E45" s="6"/>
      <c r="F45" s="6"/>
      <c r="G45" s="6"/>
      <c r="H45" s="6"/>
      <c r="I45" s="6"/>
      <c r="J45" s="362"/>
      <c r="K45" s="6"/>
      <c r="L45" s="6"/>
      <c r="M45" s="6"/>
      <c r="N45" s="6"/>
      <c r="O45" s="6"/>
    </row>
    <row r="46" spans="1:15">
      <c r="A46" s="388" t="s">
        <v>241</v>
      </c>
      <c r="B46" s="42"/>
      <c r="C46" s="6"/>
      <c r="D46" s="6"/>
      <c r="E46" s="6"/>
      <c r="F46" s="6"/>
      <c r="G46" s="6"/>
      <c r="H46" s="6"/>
      <c r="I46" s="6"/>
      <c r="J46" s="362"/>
      <c r="K46" s="6"/>
      <c r="L46" s="6"/>
      <c r="M46" s="6"/>
      <c r="N46" s="6"/>
      <c r="O46" s="6"/>
    </row>
    <row r="47" spans="1:15">
      <c r="A47" s="388" t="s">
        <v>242</v>
      </c>
      <c r="B47" s="42"/>
      <c r="C47" s="6"/>
      <c r="D47" s="6"/>
      <c r="E47" s="6"/>
      <c r="F47" s="6"/>
      <c r="G47" s="6"/>
      <c r="H47" s="6"/>
      <c r="I47" s="6"/>
      <c r="J47" s="362"/>
      <c r="K47" s="6"/>
      <c r="L47" s="6"/>
      <c r="M47" s="6"/>
      <c r="N47" s="6"/>
      <c r="O47" s="6"/>
    </row>
    <row r="48" spans="1:15">
      <c r="A48" s="388" t="s">
        <v>243</v>
      </c>
      <c r="B48" s="42"/>
      <c r="C48" s="6"/>
      <c r="D48" s="6"/>
      <c r="E48" s="6"/>
      <c r="F48" s="6"/>
      <c r="G48" s="6"/>
      <c r="H48" s="6"/>
      <c r="I48" s="6"/>
      <c r="J48" s="362"/>
      <c r="K48" s="6"/>
      <c r="L48" s="6"/>
      <c r="M48" s="6"/>
      <c r="N48" s="6"/>
      <c r="O48" s="6"/>
    </row>
    <row r="49" spans="1:23">
      <c r="A49" s="388" t="s">
        <v>244</v>
      </c>
      <c r="B49" s="42"/>
      <c r="C49" s="6"/>
      <c r="D49" s="6"/>
      <c r="E49" s="6"/>
      <c r="F49" s="6"/>
      <c r="G49" s="6"/>
      <c r="H49" s="6"/>
      <c r="I49" s="6"/>
      <c r="J49" s="362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>
      <c r="A50" s="388" t="s">
        <v>245</v>
      </c>
      <c r="B50" s="42"/>
      <c r="C50" s="6"/>
      <c r="D50" s="6"/>
      <c r="E50" s="6"/>
      <c r="F50" s="6"/>
      <c r="G50" s="6"/>
      <c r="H50" s="6"/>
      <c r="I50" s="6"/>
      <c r="J50" s="362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>
      <c r="A51" s="388" t="s">
        <v>246</v>
      </c>
      <c r="B51" s="42"/>
      <c r="C51" s="6"/>
      <c r="D51" s="6"/>
      <c r="E51" s="6"/>
      <c r="F51" s="6"/>
      <c r="G51" s="6"/>
      <c r="H51" s="6"/>
      <c r="I51" s="6"/>
      <c r="J51" s="362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>
      <c r="A52" s="137" t="s">
        <v>247</v>
      </c>
      <c r="B52" s="42"/>
      <c r="C52" s="6"/>
      <c r="D52" s="6"/>
      <c r="E52" s="6"/>
      <c r="F52" s="6"/>
      <c r="G52" s="6"/>
      <c r="H52" s="6"/>
      <c r="I52" s="6"/>
      <c r="J52" s="362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>
      <c r="A53" s="375" t="s">
        <v>248</v>
      </c>
      <c r="B53" s="6"/>
      <c r="C53" s="6"/>
      <c r="D53" s="6"/>
      <c r="E53" s="6"/>
      <c r="F53" s="6"/>
      <c r="G53" s="6"/>
      <c r="H53" s="6"/>
      <c r="I53" s="6"/>
      <c r="J53" s="362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138" customFormat="1">
      <c r="A54" s="389"/>
      <c r="B54" s="389"/>
      <c r="C54" s="389"/>
      <c r="D54" s="389"/>
      <c r="E54" s="389"/>
      <c r="F54" s="389"/>
      <c r="G54" s="389"/>
      <c r="H54" s="389"/>
      <c r="I54" s="389"/>
      <c r="J54" s="390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</row>
    <row r="55" spans="1:23" ht="17.45">
      <c r="A55" s="58" t="s">
        <v>0</v>
      </c>
      <c r="B55" s="58"/>
      <c r="C55" s="58"/>
      <c r="D55" s="58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62"/>
      <c r="T55" s="139"/>
      <c r="U55" s="139"/>
      <c r="V55" s="362"/>
      <c r="W55" s="362"/>
    </row>
    <row r="56" spans="1:23">
      <c r="A56" s="362"/>
      <c r="B56" s="362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62"/>
      <c r="T56" s="139"/>
      <c r="U56" s="139"/>
      <c r="V56" s="362"/>
      <c r="W56" s="362"/>
    </row>
    <row r="57" spans="1:23">
      <c r="A57" s="403" t="s">
        <v>249</v>
      </c>
      <c r="B57" s="403"/>
      <c r="C57" s="66" t="str">
        <f>'Set up sheet'!B4</f>
        <v>2023-24</v>
      </c>
      <c r="D57" s="392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62"/>
      <c r="T57" s="139"/>
      <c r="U57" s="139"/>
      <c r="V57" s="362"/>
      <c r="W57" s="362"/>
    </row>
    <row r="60" spans="1:23">
      <c r="A60" s="402" t="s">
        <v>250</v>
      </c>
      <c r="B60" s="402"/>
      <c r="C60" s="402"/>
      <c r="D60" s="140">
        <f>'Set up sheet'!B8</f>
        <v>2023</v>
      </c>
      <c r="E60" s="6"/>
      <c r="F60" s="6"/>
      <c r="G60" s="6"/>
      <c r="H60" s="6"/>
      <c r="I60" s="6"/>
      <c r="J60" s="362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6"/>
      <c r="B61" s="6" t="s">
        <v>251</v>
      </c>
      <c r="C61" s="6"/>
      <c r="D61" s="12" t="e">
        <f>'Bank Account'!#REF!</f>
        <v>#REF!</v>
      </c>
      <c r="E61" s="6"/>
      <c r="F61" s="6"/>
      <c r="G61" s="6"/>
      <c r="H61" s="6"/>
      <c r="I61" s="6"/>
      <c r="J61" s="362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A62" s="6"/>
      <c r="B62" s="6" t="s">
        <v>252</v>
      </c>
      <c r="C62" s="6"/>
      <c r="D62" s="13" t="e">
        <f>'Bank Account'!#REF!</f>
        <v>#REF!</v>
      </c>
      <c r="E62" s="6"/>
      <c r="F62" s="6"/>
      <c r="G62" s="6"/>
      <c r="H62" s="6"/>
      <c r="I62" s="6"/>
      <c r="J62" s="36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>
      <c r="A63" s="6"/>
      <c r="B63" s="6"/>
      <c r="C63" s="6"/>
      <c r="D63" s="12" t="e">
        <f>SUM(D61:D62)</f>
        <v>#REF!</v>
      </c>
      <c r="E63" s="6"/>
      <c r="F63" s="6"/>
      <c r="G63" s="6"/>
      <c r="H63" s="6"/>
      <c r="I63" s="6"/>
      <c r="J63" s="362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5" spans="1:23">
      <c r="A65" s="6" t="s">
        <v>253</v>
      </c>
      <c r="B65" s="6"/>
      <c r="C65" s="6"/>
      <c r="D65" s="12">
        <f>E14</f>
        <v>6661.6799999999994</v>
      </c>
      <c r="E65" s="6"/>
      <c r="F65" s="6"/>
      <c r="G65" s="6"/>
      <c r="H65" s="6"/>
      <c r="I65" s="6"/>
      <c r="J65" s="362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7" spans="1:23">
      <c r="A67" s="6" t="s">
        <v>254</v>
      </c>
      <c r="B67" s="6"/>
      <c r="C67" s="6"/>
      <c r="D67" s="12">
        <f>E36</f>
        <v>703.4</v>
      </c>
      <c r="E67" s="6"/>
      <c r="F67" s="6"/>
      <c r="G67" s="6"/>
      <c r="H67" s="6"/>
      <c r="I67" s="6"/>
      <c r="J67" s="36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9" spans="1:23">
      <c r="A69" s="402" t="s">
        <v>255</v>
      </c>
      <c r="B69" s="402"/>
      <c r="C69" s="402"/>
      <c r="D69" s="66">
        <f>'Set up sheet'!B9</f>
        <v>2024</v>
      </c>
      <c r="E69" s="6"/>
      <c r="F69" s="6"/>
      <c r="G69" s="6"/>
      <c r="H69" s="6"/>
      <c r="I69" s="6"/>
      <c r="J69" s="36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4.45" thickBot="1">
      <c r="A70" s="6"/>
      <c r="B70" s="6"/>
      <c r="C70" s="6"/>
      <c r="D70" s="371" t="e">
        <f>D63+D65-D67</f>
        <v>#REF!</v>
      </c>
      <c r="E70" s="6"/>
      <c r="F70" s="6"/>
      <c r="G70" s="6"/>
      <c r="H70" s="6"/>
      <c r="I70" s="6"/>
      <c r="J70" s="36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4.45" thickTop="1">
      <c r="A71" s="6"/>
      <c r="B71" s="6"/>
      <c r="C71" s="6"/>
      <c r="D71" s="6"/>
      <c r="E71" s="6"/>
      <c r="F71" s="6"/>
      <c r="G71" s="6"/>
      <c r="H71" s="6"/>
      <c r="I71" s="6"/>
      <c r="J71" s="36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A72" s="6" t="s">
        <v>256</v>
      </c>
      <c r="B72" s="6"/>
      <c r="C72" s="6"/>
      <c r="D72" s="6"/>
      <c r="E72" s="6"/>
      <c r="F72" s="6"/>
      <c r="G72" s="6"/>
      <c r="H72" s="6"/>
      <c r="I72" s="6"/>
      <c r="J72" s="36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>
      <c r="A73" s="6"/>
      <c r="B73" s="6" t="s">
        <v>251</v>
      </c>
      <c r="C73" s="6"/>
      <c r="D73" s="12">
        <f>'Bank Account'!E43</f>
        <v>15418.18</v>
      </c>
      <c r="E73" s="6"/>
      <c r="F73" s="6"/>
      <c r="G73" s="6"/>
      <c r="H73" s="6"/>
      <c r="I73" s="6"/>
      <c r="J73" s="36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A74" s="6"/>
      <c r="B74" s="6" t="s">
        <v>252</v>
      </c>
      <c r="C74" s="6"/>
      <c r="D74" s="12" t="e">
        <f>'Bank Account'!#REF!</f>
        <v>#REF!</v>
      </c>
      <c r="E74" s="6"/>
      <c r="F74" s="6"/>
      <c r="G74" s="6"/>
      <c r="H74" s="6"/>
      <c r="I74" s="6"/>
      <c r="J74" s="36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4.45" thickBot="1">
      <c r="A75" s="6"/>
      <c r="B75" s="6"/>
      <c r="C75" s="6"/>
      <c r="D75" s="371" t="e">
        <f>SUM(D73:D74)</f>
        <v>#REF!</v>
      </c>
      <c r="E75" s="6"/>
      <c r="F75" s="6"/>
      <c r="G75" s="6"/>
      <c r="H75" s="6"/>
      <c r="I75" s="6"/>
      <c r="J75" s="36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4.45" thickTop="1">
      <c r="A76" s="6"/>
      <c r="B76" s="6"/>
      <c r="C76" s="6"/>
      <c r="D76" s="6"/>
      <c r="E76" s="6"/>
      <c r="F76" s="6"/>
      <c r="G76" s="6"/>
      <c r="H76" s="6"/>
      <c r="I76" s="6"/>
      <c r="J76" s="36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s="138" customFormat="1">
      <c r="A77" s="389"/>
      <c r="B77" s="389"/>
      <c r="C77" s="389"/>
      <c r="D77" s="389"/>
      <c r="E77" s="389"/>
      <c r="F77" s="389"/>
      <c r="G77" s="389"/>
      <c r="H77" s="389"/>
      <c r="I77" s="389"/>
      <c r="J77" s="390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</row>
    <row r="79" spans="1:23" ht="20.45">
      <c r="A79" s="57" t="s">
        <v>0</v>
      </c>
      <c r="B79" s="57"/>
      <c r="C79" s="57"/>
      <c r="D79" s="57"/>
      <c r="E79" s="57"/>
      <c r="F79" s="57"/>
      <c r="G79" s="57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62"/>
      <c r="T79" s="139"/>
      <c r="U79" s="139"/>
      <c r="V79" s="362"/>
      <c r="W79" s="362"/>
    </row>
    <row r="81" spans="1:11" ht="17.45">
      <c r="A81" s="58" t="s">
        <v>257</v>
      </c>
      <c r="B81" s="58"/>
      <c r="C81" s="58"/>
      <c r="D81" s="58"/>
      <c r="E81" s="58"/>
      <c r="F81" s="58"/>
      <c r="G81" s="393">
        <v>2023</v>
      </c>
      <c r="H81" s="6"/>
      <c r="I81" s="6"/>
      <c r="J81" s="362"/>
      <c r="K81" s="6"/>
    </row>
    <row r="83" spans="1:11" ht="15.6">
      <c r="A83" s="18" t="s">
        <v>258</v>
      </c>
      <c r="B83" s="6"/>
      <c r="C83" s="6"/>
      <c r="D83" s="6"/>
      <c r="E83" s="6"/>
      <c r="F83" s="6"/>
      <c r="G83" s="6"/>
      <c r="H83" s="6"/>
      <c r="I83" s="6"/>
      <c r="J83" s="362"/>
      <c r="K83" s="6"/>
    </row>
    <row r="84" spans="1:11" ht="15.6">
      <c r="A84" s="18"/>
      <c r="B84" s="6"/>
      <c r="C84" s="6"/>
      <c r="D84" s="6"/>
      <c r="E84" s="6"/>
      <c r="F84" s="156" t="s">
        <v>259</v>
      </c>
      <c r="G84" s="394" t="s">
        <v>260</v>
      </c>
      <c r="H84" s="6"/>
      <c r="I84" s="6"/>
      <c r="J84" s="362"/>
      <c r="K84" s="6"/>
    </row>
    <row r="85" spans="1:11">
      <c r="A85" s="6"/>
      <c r="B85" s="6"/>
      <c r="C85" s="6"/>
      <c r="D85" s="6"/>
      <c r="E85" s="6"/>
      <c r="F85" s="157" t="s">
        <v>47</v>
      </c>
      <c r="G85" s="365" t="s">
        <v>47</v>
      </c>
      <c r="H85" s="6"/>
      <c r="I85" s="6"/>
      <c r="J85" s="362"/>
      <c r="K85" s="6"/>
    </row>
    <row r="86" spans="1:11">
      <c r="A86" s="6">
        <v>1</v>
      </c>
      <c r="B86" s="395" t="s">
        <v>261</v>
      </c>
      <c r="C86" s="395"/>
      <c r="D86" s="395"/>
      <c r="E86" s="395"/>
      <c r="F86" s="158">
        <f>'[2]Receipts &amp; Payments '!$W$3</f>
        <v>26074</v>
      </c>
      <c r="G86" s="396" t="e">
        <f>D63</f>
        <v>#REF!</v>
      </c>
      <c r="H86" s="6"/>
      <c r="I86" s="6"/>
      <c r="J86" s="362"/>
      <c r="K86" s="6"/>
    </row>
    <row r="87" spans="1:11">
      <c r="A87" s="6">
        <v>2</v>
      </c>
      <c r="B87" s="395" t="s">
        <v>262</v>
      </c>
      <c r="C87" s="395"/>
      <c r="D87" s="395"/>
      <c r="E87" s="395"/>
      <c r="F87" s="158">
        <f>'[2]Receipts &amp; Payments '!$W$5</f>
        <v>3000</v>
      </c>
      <c r="G87" s="396">
        <f>E7</f>
        <v>1800</v>
      </c>
      <c r="H87" s="6"/>
      <c r="I87" s="6"/>
      <c r="J87" s="362"/>
      <c r="K87" s="6"/>
    </row>
    <row r="88" spans="1:11">
      <c r="A88" s="6">
        <v>3</v>
      </c>
      <c r="B88" s="395" t="s">
        <v>263</v>
      </c>
      <c r="C88" s="395"/>
      <c r="D88" s="395"/>
      <c r="E88" s="395"/>
      <c r="F88" s="158">
        <f>'[2]Receipts &amp; Payments '!$W$7</f>
        <v>2714.55</v>
      </c>
      <c r="G88" s="396">
        <f>E14-G87</f>
        <v>4861.6799999999994</v>
      </c>
      <c r="H88" s="6"/>
      <c r="I88" s="6"/>
      <c r="J88" s="362"/>
      <c r="K88" s="6"/>
    </row>
    <row r="89" spans="1:11">
      <c r="A89" s="6">
        <v>4</v>
      </c>
      <c r="B89" s="19" t="s">
        <v>264</v>
      </c>
      <c r="C89" s="19"/>
      <c r="D89" s="19"/>
      <c r="E89" s="6"/>
      <c r="F89" s="158">
        <f>'[2]Receipts &amp; Payments '!$W$9</f>
        <v>1395.4300000000003</v>
      </c>
      <c r="G89" s="396">
        <f>E19+E30</f>
        <v>337</v>
      </c>
      <c r="H89" s="6"/>
      <c r="I89" s="6"/>
      <c r="J89" s="362"/>
      <c r="K89" s="6"/>
    </row>
    <row r="90" spans="1:11">
      <c r="A90" s="6">
        <v>5</v>
      </c>
      <c r="B90" s="19" t="s">
        <v>265</v>
      </c>
      <c r="C90" s="19"/>
      <c r="D90" s="19"/>
      <c r="E90" s="6"/>
      <c r="F90" s="159" t="s">
        <v>266</v>
      </c>
      <c r="G90" s="362" t="s">
        <v>266</v>
      </c>
      <c r="H90" s="6"/>
      <c r="I90" s="6"/>
      <c r="J90" s="362"/>
      <c r="K90" s="6"/>
    </row>
    <row r="91" spans="1:11">
      <c r="A91" s="6">
        <v>6</v>
      </c>
      <c r="B91" s="19" t="s">
        <v>267</v>
      </c>
      <c r="C91" s="19"/>
      <c r="D91" s="19"/>
      <c r="E91" s="6"/>
      <c r="F91" s="158">
        <f>'[2]Receipts &amp; Payments '!$W$13</f>
        <v>5469.34</v>
      </c>
      <c r="G91" s="396">
        <f>E36-G89</f>
        <v>366.4</v>
      </c>
      <c r="H91" s="6"/>
      <c r="I91" s="6"/>
      <c r="J91" s="362"/>
      <c r="K91" s="6"/>
    </row>
    <row r="92" spans="1:11">
      <c r="A92" s="6">
        <v>7</v>
      </c>
      <c r="B92" s="19" t="s">
        <v>268</v>
      </c>
      <c r="C92" s="19"/>
      <c r="D92" s="19"/>
      <c r="E92" s="40"/>
      <c r="F92" s="158">
        <f>'[2]Receipts &amp; Payments '!$W$15</f>
        <v>24923.78</v>
      </c>
      <c r="G92" s="396" t="e">
        <f>G86+G87+G88-G89-G91</f>
        <v>#REF!</v>
      </c>
      <c r="H92" s="362" t="s">
        <v>269</v>
      </c>
      <c r="I92" s="7" t="s">
        <v>270</v>
      </c>
      <c r="J92" s="362"/>
      <c r="K92" s="6"/>
    </row>
    <row r="93" spans="1:11">
      <c r="A93" s="6">
        <v>8</v>
      </c>
      <c r="B93" s="19" t="s">
        <v>271</v>
      </c>
      <c r="C93" s="19"/>
      <c r="D93" s="19"/>
      <c r="E93" s="6"/>
      <c r="F93" s="158">
        <f>'[2]Receipts &amp; Payments '!$W$17</f>
        <v>24923.78</v>
      </c>
      <c r="G93" s="396" t="e">
        <f>D75</f>
        <v>#REF!</v>
      </c>
      <c r="H93" s="362" t="s">
        <v>269</v>
      </c>
      <c r="I93" s="7" t="s">
        <v>272</v>
      </c>
      <c r="J93" s="362"/>
      <c r="K93" s="6"/>
    </row>
    <row r="94" spans="1:11">
      <c r="A94" s="6">
        <v>9</v>
      </c>
      <c r="B94" s="19" t="s">
        <v>273</v>
      </c>
      <c r="C94" s="19"/>
      <c r="D94" s="19"/>
      <c r="E94" s="6"/>
      <c r="F94" s="158">
        <f>'[2]Receipts &amp; Payments '!$W$19</f>
        <v>16392</v>
      </c>
      <c r="G94" s="396" t="e">
        <f>#REF!</f>
        <v>#REF!</v>
      </c>
      <c r="H94" s="6"/>
      <c r="I94" s="6"/>
      <c r="J94" s="362"/>
      <c r="K94" s="6"/>
    </row>
    <row r="95" spans="1:11">
      <c r="A95" s="6">
        <v>10</v>
      </c>
      <c r="B95" s="19" t="s">
        <v>274</v>
      </c>
      <c r="C95" s="19"/>
      <c r="D95" s="19"/>
      <c r="E95" s="6"/>
      <c r="F95" s="159" t="s">
        <v>266</v>
      </c>
      <c r="G95" s="362" t="s">
        <v>266</v>
      </c>
      <c r="H95" s="6"/>
      <c r="I95" s="6"/>
      <c r="J95" s="362"/>
      <c r="K95" s="6"/>
    </row>
    <row r="96" spans="1:11">
      <c r="A96" s="6"/>
      <c r="B96" s="19"/>
      <c r="C96" s="19"/>
      <c r="D96" s="19"/>
      <c r="E96" s="6"/>
      <c r="F96" s="6"/>
      <c r="G96" s="6"/>
      <c r="H96" s="6"/>
      <c r="I96" s="6"/>
      <c r="J96" s="362"/>
      <c r="K96" s="6"/>
    </row>
    <row r="97" spans="2:10" s="138" customFormat="1">
      <c r="B97" s="397"/>
      <c r="C97" s="397"/>
      <c r="D97" s="397"/>
      <c r="E97" s="389"/>
      <c r="F97" s="389"/>
      <c r="G97" s="389"/>
      <c r="H97" s="389"/>
      <c r="I97" s="389"/>
      <c r="J97" s="390"/>
    </row>
    <row r="98" spans="2:10">
      <c r="B98" s="19"/>
      <c r="C98" s="19"/>
      <c r="D98" s="19"/>
      <c r="E98" s="6"/>
      <c r="F98" s="6"/>
      <c r="G98" s="6"/>
      <c r="H98" s="6"/>
      <c r="I98" s="6"/>
      <c r="J98" s="362"/>
    </row>
    <row r="99" spans="2:10">
      <c r="B99" s="19"/>
      <c r="C99" s="19"/>
      <c r="D99" s="19"/>
      <c r="E99" s="6"/>
      <c r="F99" s="6"/>
      <c r="G99" s="6"/>
      <c r="H99" s="6"/>
      <c r="I99" s="6"/>
      <c r="J99" s="362"/>
    </row>
    <row r="100" spans="2:10">
      <c r="B100" s="19"/>
      <c r="C100" s="19"/>
      <c r="D100" s="19"/>
      <c r="E100" s="6"/>
      <c r="F100" s="6"/>
      <c r="G100" s="6"/>
      <c r="H100" s="6"/>
      <c r="I100" s="6"/>
      <c r="J100" s="362"/>
    </row>
    <row r="101" spans="2:10">
      <c r="B101" s="19"/>
      <c r="C101" s="19"/>
      <c r="D101" s="19"/>
      <c r="E101" s="6"/>
      <c r="F101" s="6"/>
      <c r="G101" s="6"/>
      <c r="H101" s="6"/>
      <c r="I101" s="6"/>
      <c r="J101" s="362"/>
    </row>
    <row r="102" spans="2:10">
      <c r="B102" s="19"/>
      <c r="C102" s="19"/>
      <c r="D102" s="19"/>
      <c r="E102" s="6"/>
      <c r="F102" s="6"/>
      <c r="G102" s="6"/>
      <c r="H102" s="6"/>
      <c r="I102" s="6"/>
      <c r="J102" s="362"/>
    </row>
    <row r="103" spans="2:10">
      <c r="B103" s="19"/>
      <c r="C103" s="19"/>
      <c r="D103" s="19"/>
      <c r="E103" s="6"/>
      <c r="F103" s="6"/>
      <c r="G103" s="6"/>
      <c r="H103" s="6"/>
      <c r="I103" s="6"/>
      <c r="J103" s="362"/>
    </row>
    <row r="104" spans="2:10">
      <c r="B104" s="19"/>
      <c r="C104" s="19"/>
      <c r="D104" s="19"/>
      <c r="E104" s="6"/>
      <c r="F104" s="6"/>
      <c r="G104" s="6"/>
      <c r="H104" s="6"/>
      <c r="I104" s="6"/>
      <c r="J104" s="362"/>
    </row>
    <row r="105" spans="2:10">
      <c r="B105" s="19"/>
      <c r="C105" s="19"/>
      <c r="D105" s="19"/>
      <c r="E105" s="6"/>
      <c r="F105" s="6"/>
      <c r="G105" s="6"/>
      <c r="H105" s="6"/>
      <c r="I105" s="6"/>
      <c r="J105" s="362"/>
    </row>
  </sheetData>
  <mergeCells count="4">
    <mergeCell ref="A60:C60"/>
    <mergeCell ref="A69:C69"/>
    <mergeCell ref="A57:B57"/>
    <mergeCell ref="A2:J2"/>
  </mergeCells>
  <phoneticPr fontId="18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9" orientation="portrait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7F08-8061-4C18-A5F3-C9CF42825EFA}">
  <sheetPr>
    <pageSetUpPr fitToPage="1"/>
  </sheetPr>
  <dimension ref="A1:G42"/>
  <sheetViews>
    <sheetView tabSelected="1" workbookViewId="0">
      <selection activeCell="E7" sqref="E7"/>
    </sheetView>
  </sheetViews>
  <sheetFormatPr defaultRowHeight="13.15"/>
  <cols>
    <col min="1" max="1" width="14.42578125" style="1" customWidth="1"/>
    <col min="2" max="2" width="13.140625" style="282" customWidth="1"/>
    <col min="3" max="3" width="14.85546875" style="4" customWidth="1"/>
    <col min="4" max="4" width="31" style="1" bestFit="1" customWidth="1"/>
    <col min="5" max="5" width="28.5703125" style="1" bestFit="1" customWidth="1"/>
    <col min="6" max="6" width="12.140625" style="1" customWidth="1"/>
    <col min="7" max="7" width="22.5703125" bestFit="1" customWidth="1"/>
    <col min="8" max="8" width="21" bestFit="1" customWidth="1"/>
  </cols>
  <sheetData>
    <row r="1" spans="1:7" ht="17.45">
      <c r="A1" s="289" t="s">
        <v>26</v>
      </c>
      <c r="B1" s="281"/>
      <c r="C1" s="59"/>
      <c r="D1" s="59"/>
      <c r="E1" s="59"/>
      <c r="F1" s="59"/>
    </row>
    <row r="3" spans="1:7" ht="17.45">
      <c r="A3" s="59" t="s">
        <v>45</v>
      </c>
      <c r="B3" s="281"/>
      <c r="C3" s="59"/>
      <c r="D3" s="59"/>
      <c r="E3" s="59"/>
      <c r="F3" s="59"/>
    </row>
    <row r="5" spans="1:7" ht="12.75"/>
    <row r="6" spans="1:7" ht="24.75" customHeight="1">
      <c r="A6" s="408" t="s">
        <v>275</v>
      </c>
      <c r="B6" s="408" t="s">
        <v>276</v>
      </c>
      <c r="C6" s="408">
        <v>2023</v>
      </c>
      <c r="D6" s="408" t="s">
        <v>277</v>
      </c>
      <c r="E6" s="417" t="s">
        <v>278</v>
      </c>
      <c r="F6" s="408">
        <v>2025</v>
      </c>
      <c r="G6" s="409" t="s">
        <v>279</v>
      </c>
    </row>
    <row r="7" spans="1:7" s="1" customFormat="1" ht="12.75">
      <c r="A7" s="410" t="s">
        <v>280</v>
      </c>
      <c r="B7" s="410" t="s">
        <v>281</v>
      </c>
      <c r="C7" s="410" t="s">
        <v>282</v>
      </c>
      <c r="D7" s="410" t="s">
        <v>283</v>
      </c>
      <c r="E7" s="418" t="s">
        <v>48</v>
      </c>
      <c r="F7" s="410" t="s">
        <v>284</v>
      </c>
      <c r="G7" s="411"/>
    </row>
    <row r="8" spans="1:7" ht="12.75">
      <c r="A8" s="412">
        <v>795379464</v>
      </c>
      <c r="B8" s="412">
        <v>37</v>
      </c>
      <c r="C8" s="412">
        <v>185</v>
      </c>
      <c r="D8" s="412" t="s">
        <v>285</v>
      </c>
      <c r="E8" s="419" t="s">
        <v>286</v>
      </c>
      <c r="F8" s="412" t="s">
        <v>287</v>
      </c>
      <c r="G8" s="412" t="s">
        <v>26</v>
      </c>
    </row>
    <row r="9" spans="1:7" ht="12.75">
      <c r="A9" s="412">
        <v>881243327</v>
      </c>
      <c r="B9" s="412">
        <v>20</v>
      </c>
      <c r="C9" s="412">
        <v>100</v>
      </c>
      <c r="D9" s="412" t="s">
        <v>288</v>
      </c>
      <c r="E9" s="419" t="s">
        <v>289</v>
      </c>
      <c r="F9" s="412" t="s">
        <v>290</v>
      </c>
      <c r="G9" s="412" t="s">
        <v>26</v>
      </c>
    </row>
    <row r="10" spans="1:7" ht="12.75">
      <c r="A10" s="412">
        <v>211502667</v>
      </c>
      <c r="B10" s="412">
        <v>67.400000000000006</v>
      </c>
      <c r="C10" s="412">
        <v>337</v>
      </c>
      <c r="D10" s="412" t="s">
        <v>291</v>
      </c>
      <c r="E10" s="419" t="s">
        <v>292</v>
      </c>
      <c r="F10" s="413">
        <v>45413</v>
      </c>
      <c r="G10" s="412" t="s">
        <v>26</v>
      </c>
    </row>
    <row r="11" spans="1:7" ht="12.75">
      <c r="A11" s="412">
        <v>211502667</v>
      </c>
      <c r="B11" s="412">
        <v>59.8</v>
      </c>
      <c r="C11" s="412">
        <v>229</v>
      </c>
      <c r="D11" s="412" t="s">
        <v>291</v>
      </c>
      <c r="E11" s="419" t="s">
        <v>292</v>
      </c>
      <c r="F11" s="413">
        <v>45323</v>
      </c>
      <c r="G11" s="412" t="s">
        <v>26</v>
      </c>
    </row>
    <row r="12" spans="1:7" ht="12.75">
      <c r="A12" s="412">
        <v>727255821</v>
      </c>
      <c r="B12" s="412">
        <v>1.47</v>
      </c>
      <c r="C12" s="412">
        <v>7.31</v>
      </c>
      <c r="D12" s="412" t="s">
        <v>293</v>
      </c>
      <c r="E12" s="419" t="s">
        <v>294</v>
      </c>
      <c r="F12" s="412" t="s">
        <v>295</v>
      </c>
      <c r="G12" s="412" t="s">
        <v>26</v>
      </c>
    </row>
    <row r="13" spans="1:7" ht="12.75">
      <c r="A13" s="412">
        <v>191508894</v>
      </c>
      <c r="B13" s="412">
        <v>0.63</v>
      </c>
      <c r="C13" s="412">
        <v>3.16</v>
      </c>
      <c r="D13" s="412" t="s">
        <v>293</v>
      </c>
      <c r="E13" s="419" t="s">
        <v>294</v>
      </c>
      <c r="F13" s="412" t="s">
        <v>295</v>
      </c>
      <c r="G13" s="412" t="s">
        <v>26</v>
      </c>
    </row>
    <row r="14" spans="1:7" ht="12.75">
      <c r="A14" s="412">
        <v>190023639</v>
      </c>
      <c r="B14" s="412">
        <v>4.24</v>
      </c>
      <c r="C14" s="412">
        <v>21.2</v>
      </c>
      <c r="D14" s="412" t="s">
        <v>293</v>
      </c>
      <c r="E14" s="419" t="s">
        <v>294</v>
      </c>
      <c r="F14" s="412" t="s">
        <v>295</v>
      </c>
      <c r="G14" s="412" t="s">
        <v>26</v>
      </c>
    </row>
    <row r="15" spans="1:7" s="1" customFormat="1" ht="12.75">
      <c r="A15" s="414">
        <v>727255821</v>
      </c>
      <c r="B15" s="414">
        <v>6.34</v>
      </c>
      <c r="C15" s="414">
        <v>31.67</v>
      </c>
      <c r="D15" s="414" t="s">
        <v>293</v>
      </c>
      <c r="E15" s="420" t="s">
        <v>294</v>
      </c>
      <c r="F15" s="415">
        <v>45328</v>
      </c>
      <c r="G15" s="414" t="s">
        <v>26</v>
      </c>
    </row>
    <row r="16" spans="1:7" s="1" customFormat="1" ht="12.75">
      <c r="A16" s="412">
        <v>881243327</v>
      </c>
      <c r="B16" s="412">
        <v>20</v>
      </c>
      <c r="C16" s="412">
        <v>100</v>
      </c>
      <c r="D16" s="412" t="s">
        <v>288</v>
      </c>
      <c r="E16" s="419" t="s">
        <v>296</v>
      </c>
      <c r="F16" s="413">
        <v>45328</v>
      </c>
      <c r="G16" s="412" t="s">
        <v>26</v>
      </c>
    </row>
    <row r="17" spans="1:7" ht="12.75">
      <c r="A17" s="412">
        <v>211502667</v>
      </c>
      <c r="B17" s="412">
        <v>59.8</v>
      </c>
      <c r="C17" s="412">
        <v>299</v>
      </c>
      <c r="D17" s="412" t="s">
        <v>297</v>
      </c>
      <c r="E17" s="419" t="s">
        <v>298</v>
      </c>
      <c r="F17" s="413">
        <v>45299</v>
      </c>
      <c r="G17" s="412" t="s">
        <v>26</v>
      </c>
    </row>
    <row r="18" spans="1:7" ht="12.75">
      <c r="A18" s="412">
        <v>211502667</v>
      </c>
      <c r="B18" s="412">
        <v>67.400000000000006</v>
      </c>
      <c r="C18" s="412">
        <v>337</v>
      </c>
      <c r="D18" s="412" t="s">
        <v>297</v>
      </c>
      <c r="E18" s="419" t="s">
        <v>298</v>
      </c>
      <c r="F18" s="413">
        <v>45299</v>
      </c>
      <c r="G18" s="412" t="s">
        <v>26</v>
      </c>
    </row>
    <row r="19" spans="1:7" ht="12.75">
      <c r="A19" s="412">
        <v>727255821</v>
      </c>
      <c r="B19" s="412">
        <v>11.04</v>
      </c>
      <c r="C19" s="412">
        <v>54.17</v>
      </c>
      <c r="D19" s="412" t="s">
        <v>299</v>
      </c>
      <c r="E19" s="419" t="s">
        <v>294</v>
      </c>
      <c r="F19" s="412" t="s">
        <v>300</v>
      </c>
      <c r="G19" s="412" t="s">
        <v>26</v>
      </c>
    </row>
    <row r="20" spans="1:7" s="1" customFormat="1" ht="12.75">
      <c r="A20" s="412">
        <v>216487682</v>
      </c>
      <c r="B20" s="412">
        <v>65.12</v>
      </c>
      <c r="C20" s="412">
        <v>325.58999999999997</v>
      </c>
      <c r="D20" s="412" t="s">
        <v>301</v>
      </c>
      <c r="E20" s="419" t="s">
        <v>302</v>
      </c>
      <c r="F20" s="413">
        <v>45360</v>
      </c>
      <c r="G20" s="412" t="s">
        <v>26</v>
      </c>
    </row>
    <row r="21" spans="1:7" s="1" customFormat="1" ht="12.75">
      <c r="A21" s="412">
        <v>216487682</v>
      </c>
      <c r="B21" s="412">
        <v>59.9</v>
      </c>
      <c r="C21" s="412">
        <v>299.54000000000002</v>
      </c>
      <c r="D21" s="412" t="s">
        <v>301</v>
      </c>
      <c r="E21" s="419" t="s">
        <v>302</v>
      </c>
      <c r="F21" s="412" t="s">
        <v>303</v>
      </c>
      <c r="G21" s="412" t="s">
        <v>26</v>
      </c>
    </row>
    <row r="22" spans="1:7" s="1" customFormat="1" ht="12.75">
      <c r="A22" s="412">
        <v>297413670</v>
      </c>
      <c r="B22" s="412">
        <v>94.56</v>
      </c>
      <c r="C22" s="412">
        <v>472.8</v>
      </c>
      <c r="D22" s="412" t="s">
        <v>304</v>
      </c>
      <c r="E22" s="419" t="s">
        <v>305</v>
      </c>
      <c r="F22" s="412" t="s">
        <v>306</v>
      </c>
      <c r="G22" s="412" t="s">
        <v>26</v>
      </c>
    </row>
    <row r="23" spans="1:7" s="1" customFormat="1" ht="12.75">
      <c r="A23" s="412">
        <v>727255821</v>
      </c>
      <c r="B23" s="412">
        <v>1.83</v>
      </c>
      <c r="C23" s="412">
        <v>9.16</v>
      </c>
      <c r="D23" s="412" t="s">
        <v>299</v>
      </c>
      <c r="E23" s="419" t="s">
        <v>294</v>
      </c>
      <c r="F23" s="413">
        <v>45692</v>
      </c>
      <c r="G23" s="412" t="s">
        <v>26</v>
      </c>
    </row>
    <row r="24" spans="1:7" ht="12.75">
      <c r="A24" s="412">
        <v>474211507</v>
      </c>
      <c r="B24" s="412">
        <v>4.67</v>
      </c>
      <c r="C24" s="412">
        <v>23.32</v>
      </c>
      <c r="D24" s="412" t="s">
        <v>299</v>
      </c>
      <c r="E24" s="419" t="s">
        <v>294</v>
      </c>
      <c r="F24" s="413">
        <v>45692</v>
      </c>
      <c r="G24" s="412" t="s">
        <v>26</v>
      </c>
    </row>
    <row r="25" spans="1:7" ht="12.75">
      <c r="A25" s="412">
        <v>727255821</v>
      </c>
      <c r="B25" s="412">
        <v>1.78</v>
      </c>
      <c r="C25" s="412">
        <v>8.8699999999999992</v>
      </c>
      <c r="D25" s="412" t="s">
        <v>299</v>
      </c>
      <c r="E25" s="419" t="s">
        <v>294</v>
      </c>
      <c r="F25" s="413">
        <v>45692</v>
      </c>
      <c r="G25" s="412" t="s">
        <v>26</v>
      </c>
    </row>
    <row r="26" spans="1:7" ht="12.75">
      <c r="A26" s="412">
        <v>881243327</v>
      </c>
      <c r="B26" s="412">
        <v>27</v>
      </c>
      <c r="C26" s="412">
        <v>135</v>
      </c>
      <c r="D26" s="412" t="s">
        <v>288</v>
      </c>
      <c r="E26" s="419" t="s">
        <v>296</v>
      </c>
      <c r="F26" s="413">
        <v>45692</v>
      </c>
      <c r="G26" s="412" t="s">
        <v>26</v>
      </c>
    </row>
    <row r="27" spans="1:7" ht="12.75">
      <c r="A27" s="412">
        <v>881243327</v>
      </c>
      <c r="B27" s="412">
        <v>56</v>
      </c>
      <c r="C27" s="412">
        <v>280</v>
      </c>
      <c r="D27" s="412" t="s">
        <v>288</v>
      </c>
      <c r="E27" s="419" t="s">
        <v>296</v>
      </c>
      <c r="F27" s="413">
        <v>45692</v>
      </c>
      <c r="G27" s="412" t="s">
        <v>26</v>
      </c>
    </row>
    <row r="28" spans="1:7" ht="12.75">
      <c r="A28" s="412">
        <v>216487682</v>
      </c>
      <c r="B28" s="412">
        <v>181.43</v>
      </c>
      <c r="C28" s="412">
        <v>907.17</v>
      </c>
      <c r="D28" s="412" t="s">
        <v>301</v>
      </c>
      <c r="E28" s="419" t="s">
        <v>302</v>
      </c>
      <c r="F28" s="413">
        <v>45692</v>
      </c>
      <c r="G28" s="412" t="s">
        <v>26</v>
      </c>
    </row>
    <row r="29" spans="1:7" ht="12.75">
      <c r="A29" s="412"/>
      <c r="B29" s="412"/>
      <c r="C29" s="412"/>
      <c r="D29" s="412"/>
      <c r="E29" s="419"/>
      <c r="F29" s="412"/>
      <c r="G29" s="412"/>
    </row>
    <row r="30" spans="1:7" ht="12.75">
      <c r="A30" s="412"/>
      <c r="B30" s="412"/>
      <c r="C30" s="412"/>
      <c r="D30" s="412"/>
      <c r="E30" s="419"/>
      <c r="F30" s="412"/>
      <c r="G30" s="412"/>
    </row>
    <row r="31" spans="1:7" ht="12.75">
      <c r="A31" s="412"/>
      <c r="B31" s="416">
        <v>847.41</v>
      </c>
      <c r="C31" s="416" t="s">
        <v>307</v>
      </c>
      <c r="D31" s="412" t="s">
        <v>308</v>
      </c>
      <c r="E31" s="419"/>
      <c r="F31" s="412"/>
      <c r="G31" s="412"/>
    </row>
    <row r="32" spans="1:7" ht="12.75">
      <c r="B32" s="230"/>
      <c r="C32" s="77"/>
      <c r="D32" s="10" t="s">
        <v>309</v>
      </c>
      <c r="E32" s="10"/>
      <c r="F32" s="10"/>
      <c r="G32" s="10"/>
    </row>
    <row r="33" spans="2:7" ht="12.75">
      <c r="B33" s="230"/>
      <c r="C33" s="77"/>
      <c r="D33" s="10"/>
      <c r="E33" s="10"/>
      <c r="F33" s="10"/>
      <c r="G33" s="10"/>
    </row>
    <row r="34" spans="2:7">
      <c r="B34" s="230"/>
      <c r="C34" s="77"/>
      <c r="D34" s="10"/>
      <c r="E34" s="10"/>
      <c r="F34" s="10"/>
      <c r="G34" s="10"/>
    </row>
    <row r="35" spans="2:7">
      <c r="B35" s="230"/>
      <c r="C35" s="77"/>
      <c r="D35" s="10"/>
      <c r="E35" s="10"/>
      <c r="F35" s="10"/>
      <c r="G35" s="10"/>
    </row>
    <row r="36" spans="2:7">
      <c r="B36" s="283"/>
      <c r="C36" s="68"/>
      <c r="D36" s="56"/>
      <c r="E36" s="56"/>
      <c r="F36" s="56"/>
      <c r="G36" s="56"/>
    </row>
    <row r="37" spans="2:7">
      <c r="B37" s="283"/>
      <c r="C37" s="68"/>
      <c r="D37" s="56"/>
      <c r="E37" s="56"/>
      <c r="F37" s="56"/>
      <c r="G37" s="56"/>
    </row>
    <row r="38" spans="2:7">
      <c r="B38" s="283"/>
      <c r="C38" s="68"/>
      <c r="D38" s="56"/>
      <c r="E38" s="56"/>
      <c r="F38" s="56"/>
      <c r="G38" s="56"/>
    </row>
    <row r="39" spans="2:7">
      <c r="B39" s="283"/>
      <c r="C39" s="68"/>
      <c r="D39" s="56"/>
      <c r="E39" s="56"/>
      <c r="F39" s="56"/>
      <c r="G39" s="56"/>
    </row>
    <row r="40" spans="2:7">
      <c r="B40" s="283"/>
      <c r="C40" s="68"/>
      <c r="D40" s="56"/>
      <c r="E40" s="56"/>
      <c r="F40" s="56"/>
      <c r="G40" s="56"/>
    </row>
    <row r="41" spans="2:7">
      <c r="B41" s="283"/>
      <c r="C41" s="68"/>
      <c r="D41" s="56"/>
      <c r="E41" s="56"/>
      <c r="F41" s="56"/>
      <c r="G41" s="56"/>
    </row>
    <row r="42" spans="2:7">
      <c r="B42" s="283"/>
      <c r="C42" s="68"/>
      <c r="D42" s="56"/>
      <c r="E42" s="56"/>
      <c r="F42" s="56"/>
      <c r="G42" s="56"/>
    </row>
  </sheetData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90" orientation="landscape" horizontalDpi="4294967295" verticalDpi="300" r:id="rId1"/>
  <headerFooter alignWithMargins="0">
    <oddFooter>&amp;RS Jones,
Responsible Financial Officer.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8"/>
  <sheetViews>
    <sheetView workbookViewId="0">
      <selection activeCell="D20" sqref="D20"/>
    </sheetView>
  </sheetViews>
  <sheetFormatPr defaultColWidth="9.140625" defaultRowHeight="15.6"/>
  <cols>
    <col min="1" max="1" width="11.85546875" style="23" customWidth="1"/>
    <col min="2" max="2" width="29.28515625" style="23" bestFit="1" customWidth="1"/>
    <col min="3" max="3" width="3.5703125" style="23" customWidth="1"/>
    <col min="4" max="4" width="45.140625" style="23" bestFit="1" customWidth="1"/>
    <col min="5" max="5" width="10.42578125" style="33" customWidth="1"/>
    <col min="6" max="8" width="9.140625" style="23"/>
    <col min="9" max="9" width="37.7109375" style="23" bestFit="1" customWidth="1"/>
    <col min="10" max="10" width="10.140625" style="23" bestFit="1" customWidth="1"/>
    <col min="11" max="16384" width="9.140625" style="23"/>
  </cols>
  <sheetData>
    <row r="1" spans="1:11">
      <c r="A1" s="20" t="s">
        <v>310</v>
      </c>
      <c r="B1" s="21"/>
      <c r="C1" s="20"/>
      <c r="D1" s="20"/>
      <c r="E1" s="22"/>
    </row>
    <row r="2" spans="1:11">
      <c r="A2"/>
      <c r="B2" s="21"/>
      <c r="C2" s="20"/>
      <c r="D2" s="20"/>
      <c r="E2" s="22"/>
    </row>
    <row r="3" spans="1:11">
      <c r="A3" s="21" t="s">
        <v>311</v>
      </c>
      <c r="B3" s="21"/>
      <c r="C3" s="21"/>
      <c r="D3" s="21"/>
      <c r="E3" s="71"/>
    </row>
    <row r="4" spans="1:11">
      <c r="A4" s="24"/>
      <c r="B4" s="24"/>
      <c r="C4" s="24"/>
      <c r="D4" s="24"/>
      <c r="E4" s="25"/>
    </row>
    <row r="5" spans="1:11">
      <c r="A5" s="27" t="s">
        <v>312</v>
      </c>
      <c r="B5" s="27"/>
      <c r="C5" s="27"/>
      <c r="D5" s="27"/>
      <c r="E5" s="27"/>
      <c r="H5" s="23" t="s">
        <v>313</v>
      </c>
      <c r="K5" s="23" t="s">
        <v>314</v>
      </c>
    </row>
    <row r="6" spans="1:11">
      <c r="A6" s="406" t="s">
        <v>315</v>
      </c>
      <c r="B6" s="406"/>
      <c r="C6" s="406"/>
      <c r="D6" s="406"/>
      <c r="E6" s="168">
        <f>E14</f>
        <v>0</v>
      </c>
      <c r="F6"/>
      <c r="G6" s="73"/>
      <c r="H6" s="73" t="s">
        <v>316</v>
      </c>
      <c r="J6" s="218">
        <v>8.82</v>
      </c>
      <c r="K6" s="23" t="s">
        <v>314</v>
      </c>
    </row>
    <row r="7" spans="1:11">
      <c r="A7" s="406" t="s">
        <v>317</v>
      </c>
      <c r="B7" s="406"/>
      <c r="C7" s="406"/>
      <c r="D7" s="406"/>
      <c r="E7" s="11"/>
      <c r="H7" s="23" t="s">
        <v>318</v>
      </c>
      <c r="J7" s="75">
        <f>J5*J6</f>
        <v>0</v>
      </c>
      <c r="K7" s="23" t="s">
        <v>314</v>
      </c>
    </row>
    <row r="8" spans="1:11">
      <c r="A8" s="300"/>
      <c r="B8" s="300"/>
      <c r="C8" s="300"/>
      <c r="D8" s="300"/>
      <c r="E8" s="11"/>
    </row>
    <row r="9" spans="1:11">
      <c r="A9" s="26" t="s">
        <v>319</v>
      </c>
      <c r="B9" s="26"/>
      <c r="C9" s="27"/>
      <c r="D9" s="26" t="s">
        <v>320</v>
      </c>
      <c r="E9" s="28" t="s">
        <v>47</v>
      </c>
    </row>
    <row r="10" spans="1:11">
      <c r="A10" s="300"/>
      <c r="B10" s="11"/>
      <c r="C10" s="11"/>
      <c r="D10" s="11"/>
      <c r="E10" s="142"/>
      <c r="F10" s="155"/>
      <c r="H10" s="141"/>
      <c r="I10" s="76"/>
    </row>
    <row r="11" spans="1:11">
      <c r="A11" s="300"/>
      <c r="B11" s="11"/>
      <c r="C11" s="11"/>
      <c r="D11" s="11"/>
      <c r="E11" s="142"/>
      <c r="F11" s="155"/>
      <c r="H11" s="141"/>
    </row>
    <row r="12" spans="1:11">
      <c r="A12" s="154"/>
      <c r="B12" s="11"/>
      <c r="C12" s="11"/>
      <c r="D12" s="11"/>
      <c r="E12" s="166"/>
      <c r="F12" s="155"/>
      <c r="H12" s="141"/>
    </row>
    <row r="13" spans="1:11">
      <c r="A13" s="300"/>
      <c r="B13" s="11"/>
      <c r="C13" s="11"/>
      <c r="D13" s="11"/>
      <c r="E13" s="142"/>
      <c r="H13" s="141"/>
      <c r="I13" s="76"/>
    </row>
    <row r="14" spans="1:11" ht="16.149999999999999" thickBot="1">
      <c r="A14" s="11"/>
      <c r="B14" s="11"/>
      <c r="C14" s="11"/>
      <c r="D14" s="11"/>
      <c r="E14" s="150">
        <f>SUM(E10:E13)</f>
        <v>0</v>
      </c>
    </row>
    <row r="15" spans="1:11" ht="25.5" customHeight="1" thickTop="1">
      <c r="A15" s="29" t="s">
        <v>321</v>
      </c>
      <c r="B15" s="30"/>
      <c r="C15" s="31"/>
      <c r="D15" s="32" t="s">
        <v>322</v>
      </c>
      <c r="E15" s="27"/>
    </row>
    <row r="16" spans="1:11">
      <c r="A16" s="11"/>
      <c r="B16" s="11"/>
      <c r="C16" s="11"/>
      <c r="D16" s="11"/>
      <c r="E16" s="29" t="s">
        <v>323</v>
      </c>
    </row>
    <row r="18" spans="1:4">
      <c r="A18" s="155"/>
      <c r="B18" s="155"/>
      <c r="C18" s="155"/>
      <c r="D18" s="155"/>
    </row>
  </sheetData>
  <mergeCells count="2">
    <mergeCell ref="A6:D6"/>
    <mergeCell ref="A7:D7"/>
  </mergeCells>
  <phoneticPr fontId="18" type="noConversion"/>
  <printOptions horizontalCentered="1" verticalCentered="1"/>
  <pageMargins left="0.74803149606299213" right="0.74803149606299213" top="0.19685039370078741" bottom="0.59055118110236227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McBride</dc:creator>
  <cp:keywords/>
  <dc:description/>
  <cp:lastModifiedBy>Farlow Council</cp:lastModifiedBy>
  <cp:revision/>
  <dcterms:created xsi:type="dcterms:W3CDTF">1997-07-07T20:51:36Z</dcterms:created>
  <dcterms:modified xsi:type="dcterms:W3CDTF">2025-11-28T20:00:08Z</dcterms:modified>
  <cp:category/>
  <cp:contentStatus/>
</cp:coreProperties>
</file>