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5160" yWindow="440" windowWidth="24580" windowHeight="17660" activeTab="3"/>
  </bookViews>
  <sheets>
    <sheet name="Annual Accounts" sheetId="7" r:id="rId1"/>
    <sheet name="Reconciliations" sheetId="8" r:id="rId2"/>
    <sheet name="Savings account " sheetId="6" r:id="rId3"/>
    <sheet name="Current account" sheetId="2" r:id="rId4"/>
    <sheet name="Petty cash" sheetId="3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6" l="1"/>
  <c r="L64" i="2"/>
  <c r="G39" i="6"/>
  <c r="H39" i="6"/>
  <c r="J39" i="6"/>
  <c r="E7" i="8"/>
  <c r="E10" i="8"/>
  <c r="J6" i="8"/>
  <c r="O17" i="3"/>
  <c r="O6" i="3"/>
  <c r="P6" i="3"/>
  <c r="O9" i="3"/>
  <c r="P13" i="3"/>
  <c r="P16" i="3"/>
  <c r="P17" i="3"/>
  <c r="P27" i="3"/>
  <c r="R27" i="3"/>
  <c r="G33" i="3"/>
  <c r="F64" i="2"/>
  <c r="K28" i="7"/>
  <c r="H28" i="7"/>
  <c r="J8" i="8"/>
  <c r="J10" i="8"/>
  <c r="I64" i="2"/>
  <c r="H34" i="3"/>
  <c r="I34" i="3"/>
  <c r="D35" i="8"/>
  <c r="H15" i="7"/>
  <c r="K64" i="2"/>
  <c r="D17" i="8"/>
  <c r="G64" i="2"/>
  <c r="H10" i="7"/>
  <c r="I39" i="6"/>
  <c r="H16" i="7"/>
  <c r="K12" i="7"/>
  <c r="K19" i="7"/>
  <c r="D18" i="8"/>
  <c r="D20" i="8"/>
  <c r="H11" i="7"/>
  <c r="H12" i="7"/>
  <c r="G34" i="3"/>
  <c r="H18" i="7"/>
  <c r="H19" i="7"/>
</calcChain>
</file>

<file path=xl/sharedStrings.xml><?xml version="1.0" encoding="utf-8"?>
<sst xmlns="http://schemas.openxmlformats.org/spreadsheetml/2006/main" count="279" uniqueCount="233">
  <si>
    <t>Item</t>
  </si>
  <si>
    <t>Value</t>
  </si>
  <si>
    <t>Date Recd.</t>
  </si>
  <si>
    <t>No.</t>
  </si>
  <si>
    <t>VAT rebate</t>
  </si>
  <si>
    <t>VAT Inc.</t>
  </si>
  <si>
    <t>Description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</si>
  <si>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</si>
  <si>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</si>
  <si>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</si>
  <si>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</si>
  <si>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</si>
  <si>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</si>
  <si>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</si>
  <si>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</si>
  <si>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</si>
  <si>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t>Jan.</t>
  </si>
  <si>
    <t>Feb.</t>
  </si>
  <si>
    <t>March</t>
  </si>
  <si>
    <t>Total</t>
  </si>
  <si>
    <t>Photocopies</t>
  </si>
  <si>
    <t>Office Supplies</t>
  </si>
  <si>
    <t>Telephone</t>
  </si>
  <si>
    <t>ANNUAL ACCOUNTS</t>
  </si>
  <si>
    <t>Income</t>
  </si>
  <si>
    <t>Expenditure</t>
  </si>
  <si>
    <t>Current Account</t>
  </si>
  <si>
    <t>Savings Account</t>
  </si>
  <si>
    <t>Petty Cash</t>
  </si>
  <si>
    <t>£</t>
  </si>
  <si>
    <t>INCOME</t>
  </si>
  <si>
    <t>EXPENDITURE</t>
  </si>
  <si>
    <t>Balance brought forward</t>
  </si>
  <si>
    <t>RECONCILIATION</t>
  </si>
  <si>
    <t>Balance carried forward</t>
  </si>
  <si>
    <t>Uncleared cheques</t>
  </si>
  <si>
    <t>Tfr to petty</t>
  </si>
  <si>
    <t>cash</t>
  </si>
  <si>
    <t xml:space="preserve">Tfr to </t>
  </si>
  <si>
    <t>savings</t>
  </si>
  <si>
    <t>Stamps</t>
  </si>
  <si>
    <t>Cash</t>
  </si>
  <si>
    <t xml:space="preserve"> Paid</t>
  </si>
  <si>
    <t>Chq. No.</t>
  </si>
  <si>
    <t>Recd.</t>
  </si>
  <si>
    <t>Paid in</t>
  </si>
  <si>
    <t>Income - Transfers &amp; Cheques</t>
  </si>
  <si>
    <t>Totals</t>
  </si>
  <si>
    <t>EXTERNAL</t>
  </si>
  <si>
    <t>Assets Register</t>
  </si>
  <si>
    <t>Clee Liberty Common</t>
  </si>
  <si>
    <t>Bracken Crusher</t>
  </si>
  <si>
    <t>Represented By:-</t>
  </si>
  <si>
    <t>Reg.mail</t>
  </si>
  <si>
    <t>Transfer to CA</t>
  </si>
  <si>
    <t>Transfer from CA</t>
  </si>
  <si>
    <t>Tfr from Sav.</t>
  </si>
  <si>
    <t>Direct Income</t>
  </si>
  <si>
    <t>CLEE ST. MARGARET PARISH COUNCIL</t>
  </si>
  <si>
    <t>Slip No.</t>
  </si>
  <si>
    <t>Balance brought fwd</t>
  </si>
  <si>
    <t>Balance carried fwd</t>
  </si>
  <si>
    <t>Stamps Used(62p)</t>
  </si>
  <si>
    <t>HMRC tax payment (online)</t>
  </si>
  <si>
    <t>Envelopes DL</t>
  </si>
  <si>
    <t>&amp; Bonds</t>
  </si>
  <si>
    <t>HL cash</t>
  </si>
  <si>
    <t>Hargreave Lansdown Investments</t>
  </si>
  <si>
    <t>Total Assets</t>
  </si>
  <si>
    <t>Total Cash</t>
  </si>
  <si>
    <t>2016/17</t>
  </si>
  <si>
    <t>Stamps Bt.(64p)</t>
  </si>
  <si>
    <t>SALC subscription</t>
  </si>
  <si>
    <t>Envelopes C5</t>
  </si>
  <si>
    <t>Tranfer from CA</t>
  </si>
  <si>
    <t>Petty Cash Account 2017-2018</t>
  </si>
  <si>
    <t>PETTY CASH 17/18</t>
  </si>
  <si>
    <t>Current Account 2017-2018</t>
  </si>
  <si>
    <t>CURRENT ACCOUNT 17/18</t>
  </si>
  <si>
    <t>Savings Account 2017-2018</t>
  </si>
  <si>
    <t>SAVINGS ACCOUNT 17/18</t>
  </si>
  <si>
    <t>2017/18</t>
  </si>
  <si>
    <t>YEAR ENDED 31 MARCH 2018</t>
  </si>
  <si>
    <t>Balance Brought Forward - 1.4.2017</t>
  </si>
  <si>
    <t>Balance Carried Forward  - 31.3.2018</t>
  </si>
  <si>
    <t>07.04.17</t>
  </si>
  <si>
    <t>HL income April</t>
  </si>
  <si>
    <t>12.04.17</t>
  </si>
  <si>
    <t>27.04.17</t>
  </si>
  <si>
    <t>10.04.17</t>
  </si>
  <si>
    <t>SWS rebate April</t>
  </si>
  <si>
    <t>19.04.17</t>
  </si>
  <si>
    <t>SWS rebate May</t>
  </si>
  <si>
    <t>08.05.17</t>
  </si>
  <si>
    <t>MFG solicitors</t>
  </si>
  <si>
    <t>Zurich Insurance</t>
  </si>
  <si>
    <t>Oak farm</t>
  </si>
  <si>
    <t>15.05.17</t>
  </si>
  <si>
    <t>Air Ambulance</t>
  </si>
  <si>
    <t>HL income May</t>
  </si>
  <si>
    <t>12.05.17</t>
  </si>
  <si>
    <t>Bank Interest April 17</t>
  </si>
  <si>
    <t>Bank interest May 17</t>
  </si>
  <si>
    <t>09.05.17</t>
  </si>
  <si>
    <t>SWS rental</t>
  </si>
  <si>
    <t>18.05.17</t>
  </si>
  <si>
    <t>John Bell Gratuity</t>
  </si>
  <si>
    <t>Paid</t>
  </si>
  <si>
    <t>Stapler &amp; staples</t>
  </si>
  <si>
    <t>bank interest Jun 17</t>
  </si>
  <si>
    <t>09.06.17</t>
  </si>
  <si>
    <t>SWS rebate June</t>
  </si>
  <si>
    <t>19.06.17</t>
  </si>
  <si>
    <t>HL income June</t>
  </si>
  <si>
    <t>14.06.17</t>
  </si>
  <si>
    <t>26.06.17</t>
  </si>
  <si>
    <t>Clerks Salary (Apr.-Jun-online)</t>
  </si>
  <si>
    <t>Bracken John Thirlwell</t>
  </si>
  <si>
    <t>04.07.17</t>
  </si>
  <si>
    <t>Suspension files</t>
  </si>
  <si>
    <t>Envelopes</t>
  </si>
  <si>
    <t>Bank interest july 17</t>
  </si>
  <si>
    <t>10.07.17</t>
  </si>
  <si>
    <t>HL income July</t>
  </si>
  <si>
    <t>12.07.17</t>
  </si>
  <si>
    <t>SWS rebate July</t>
  </si>
  <si>
    <t>21.07.17</t>
  </si>
  <si>
    <t>Shropshire council highway grant</t>
  </si>
  <si>
    <t>04.08.17</t>
  </si>
  <si>
    <t>Bank interest August</t>
  </si>
  <si>
    <t>17.08.17</t>
  </si>
  <si>
    <t>SWS rebate Aug 17</t>
  </si>
  <si>
    <t>23.08.17</t>
  </si>
  <si>
    <t>Transfer to current account</t>
  </si>
  <si>
    <t>Bracken Crushing (P. Massey)</t>
  </si>
  <si>
    <t>27.07.17</t>
  </si>
  <si>
    <t>Asulox (Agri)</t>
  </si>
  <si>
    <t>08.08.17</t>
  </si>
  <si>
    <t>HL income August</t>
  </si>
  <si>
    <t>14.08.17</t>
  </si>
  <si>
    <t>SWS Church House relay</t>
  </si>
  <si>
    <t>22.08.17</t>
  </si>
  <si>
    <t>Transfer from savings</t>
  </si>
  <si>
    <t>31.07.17</t>
  </si>
  <si>
    <t>Commoners bracken contribution</t>
  </si>
  <si>
    <t>09.08.17</t>
  </si>
  <si>
    <t>Open spaces subs</t>
  </si>
  <si>
    <t>07.09.17</t>
  </si>
  <si>
    <t>Clerks Salary (July-Sept-online)</t>
  </si>
  <si>
    <t>08.09.17</t>
  </si>
  <si>
    <t>11.09.17</t>
  </si>
  <si>
    <t>Mazars</t>
  </si>
  <si>
    <t>Bank Interest September</t>
  </si>
  <si>
    <t>SWS rebate Sept 17</t>
  </si>
  <si>
    <t>15.09.17</t>
  </si>
  <si>
    <t>HL income Sept.</t>
  </si>
  <si>
    <t>13.09.17</t>
  </si>
  <si>
    <t>Bank Interest October</t>
  </si>
  <si>
    <t>09.10.17</t>
  </si>
  <si>
    <t>SWS rebate Oct. 17</t>
  </si>
  <si>
    <t>19.10.17</t>
  </si>
  <si>
    <t>Bracken Spraying</t>
  </si>
  <si>
    <t>12.10.17</t>
  </si>
  <si>
    <t>HL income Oct.</t>
  </si>
  <si>
    <t>20.10.17</t>
  </si>
  <si>
    <t>Petty Cash top up</t>
  </si>
  <si>
    <t>Western Power Wayleave</t>
  </si>
  <si>
    <t>10.10.17</t>
  </si>
  <si>
    <t>Bank Interest November</t>
  </si>
  <si>
    <t>09.11.17</t>
  </si>
  <si>
    <t>BT wayleave</t>
  </si>
  <si>
    <t>01.11.17</t>
  </si>
  <si>
    <t>SWS rebate  Nov. 17</t>
  </si>
  <si>
    <t>16.11.17</t>
  </si>
  <si>
    <t>Transfer to CA to invest</t>
  </si>
  <si>
    <t>17.11.17</t>
  </si>
  <si>
    <t>MFG re Thornwell</t>
  </si>
  <si>
    <t>13.11.17</t>
  </si>
  <si>
    <t>HL income Nov.</t>
  </si>
  <si>
    <t>14.11.17</t>
  </si>
  <si>
    <t>Transfer from savings to invest</t>
  </si>
  <si>
    <t>Transfer to HL to invest</t>
  </si>
  <si>
    <t>Moss killer Agrii</t>
  </si>
  <si>
    <t>Bank Interest December</t>
  </si>
  <si>
    <t>11.12.17</t>
  </si>
  <si>
    <t>SWS rebate Dec. 17</t>
  </si>
  <si>
    <t>18.12.17</t>
  </si>
  <si>
    <t>HL income Dec.</t>
  </si>
  <si>
    <t>13.12.17</t>
  </si>
  <si>
    <t>27.11.17</t>
  </si>
  <si>
    <t>Church grass (Martin H)</t>
  </si>
  <si>
    <t>26.11.17</t>
  </si>
  <si>
    <t>18.01.18</t>
  </si>
  <si>
    <t>Laburnham wayleave</t>
  </si>
  <si>
    <t>24.01.18</t>
  </si>
  <si>
    <t>Commoners comp. 2017</t>
  </si>
  <si>
    <t>25.01.18</t>
  </si>
  <si>
    <t>Clerks salary Oct.-Dec.</t>
  </si>
  <si>
    <t>16.01.18</t>
  </si>
  <si>
    <t>08.01.18</t>
  </si>
  <si>
    <t>Village Hall rental</t>
  </si>
  <si>
    <t>31.01.18</t>
  </si>
  <si>
    <t>09.01.18</t>
  </si>
  <si>
    <t>Bank interest January</t>
  </si>
  <si>
    <t>SWS rebate January</t>
  </si>
  <si>
    <t>26.01.18</t>
  </si>
  <si>
    <t>HL income January 18</t>
  </si>
  <si>
    <t>10.01.18</t>
  </si>
  <si>
    <t>FG wayleave</t>
  </si>
  <si>
    <t>09.02.18</t>
  </si>
  <si>
    <t>Bank interest February</t>
  </si>
  <si>
    <t>SWS rebate February</t>
  </si>
  <si>
    <t>16.02.18</t>
  </si>
  <si>
    <t>Defib. Elec (Guy Ch.)</t>
  </si>
  <si>
    <t>Defib. Elec (S. Evry.)</t>
  </si>
  <si>
    <t>Defib. Elec (D Boxold.)</t>
  </si>
  <si>
    <t>HL income February 18</t>
  </si>
  <si>
    <t>14.02.18</t>
  </si>
  <si>
    <t>Bank interest March</t>
  </si>
  <si>
    <t>NATS mast rental</t>
  </si>
  <si>
    <t>13.03.18</t>
  </si>
  <si>
    <t>09.03.18</t>
  </si>
  <si>
    <t>SWS rebate March</t>
  </si>
  <si>
    <t>15.03.18</t>
  </si>
  <si>
    <t>12.03.18</t>
  </si>
  <si>
    <t>HL income March</t>
  </si>
  <si>
    <t>14.03.18</t>
  </si>
  <si>
    <t>SALC training (clerk)</t>
  </si>
  <si>
    <t>Clerks salary (Jan-March)</t>
  </si>
  <si>
    <t>16.03.18</t>
  </si>
  <si>
    <t>Plant (Vicky) Defib</t>
  </si>
  <si>
    <t>Balance carried forward - agreed to bank statement 19.03.18</t>
  </si>
  <si>
    <t>Balance agreed to bank statement 19.03.18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</si>
</sst>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&quot;£&quot;#,##0.00;[Red]&quot;£&quot;#,##0.00"/>
  </numFmts>
  <fonts count="1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36"/>
      <name val="Arial"/>
    </font>
    <font>
      <u/>
      <sz val="10"/>
      <color theme="11"/>
      <name val="Arial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16" fontId="2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2" fontId="0" fillId="0" borderId="2" xfId="0" applyNumberFormat="1" applyBorder="1"/>
    <xf numFmtId="4" fontId="0" fillId="0" borderId="0" xfId="0" applyNumberFormat="1"/>
    <xf numFmtId="4" fontId="0" fillId="0" borderId="2" xfId="0" applyNumberFormat="1" applyBorder="1"/>
    <xf numFmtId="4" fontId="3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" fontId="3" fillId="0" borderId="0" xfId="0" applyNumberFormat="1" applyFont="1"/>
    <xf numFmtId="4" fontId="0" fillId="0" borderId="0" xfId="0" applyNumberFormat="1" applyBorder="1"/>
    <xf numFmtId="2" fontId="0" fillId="0" borderId="0" xfId="0" applyNumberForma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8" fillId="0" borderId="0" xfId="0" applyFont="1"/>
    <xf numFmtId="3" fontId="8" fillId="0" borderId="0" xfId="0" applyNumberFormat="1" applyFont="1"/>
    <xf numFmtId="4" fontId="8" fillId="0" borderId="0" xfId="0" applyNumberFormat="1" applyFont="1" applyAlignment="1">
      <alignment horizontal="right"/>
    </xf>
    <xf numFmtId="2" fontId="8" fillId="0" borderId="0" xfId="0" applyNumberFormat="1" applyFont="1"/>
    <xf numFmtId="0" fontId="0" fillId="0" borderId="2" xfId="0" applyBorder="1"/>
    <xf numFmtId="4" fontId="8" fillId="0" borderId="2" xfId="0" applyNumberFormat="1" applyFont="1" applyBorder="1"/>
    <xf numFmtId="164" fontId="0" fillId="0" borderId="0" xfId="0" applyNumberFormat="1"/>
    <xf numFmtId="164" fontId="0" fillId="0" borderId="1" xfId="0" applyNumberFormat="1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3" fillId="0" borderId="0" xfId="0" applyNumberFormat="1" applyFont="1"/>
    <xf numFmtId="0" fontId="0" fillId="0" borderId="0" xfId="0" applyAlignment="1">
      <alignment horizontal="right"/>
    </xf>
    <xf numFmtId="2" fontId="0" fillId="0" borderId="3" xfId="0" applyNumberFormat="1" applyBorder="1"/>
    <xf numFmtId="0" fontId="9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ill="1" applyBorder="1"/>
    <xf numFmtId="164" fontId="0" fillId="0" borderId="2" xfId="1" applyNumberFormat="1" applyFont="1" applyBorder="1"/>
    <xf numFmtId="14" fontId="0" fillId="0" borderId="0" xfId="0" applyNumberFormat="1" applyFont="1"/>
    <xf numFmtId="1" fontId="0" fillId="0" borderId="0" xfId="0" applyNumberFormat="1" applyFont="1"/>
    <xf numFmtId="2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NumberFormat="1"/>
    <xf numFmtId="164" fontId="0" fillId="0" borderId="0" xfId="2" applyFont="1"/>
    <xf numFmtId="164" fontId="7" fillId="0" borderId="0" xfId="2" applyFont="1"/>
    <xf numFmtId="164" fontId="7" fillId="0" borderId="2" xfId="2" applyFont="1" applyBorder="1"/>
    <xf numFmtId="164" fontId="8" fillId="0" borderId="0" xfId="2" applyFont="1" applyAlignment="1" applyProtection="1"/>
    <xf numFmtId="3" fontId="8" fillId="0" borderId="0" xfId="0" applyNumberFormat="1" applyFont="1" applyBorder="1"/>
    <xf numFmtId="164" fontId="7" fillId="0" borderId="0" xfId="2" applyFont="1" applyBorder="1"/>
    <xf numFmtId="164" fontId="7" fillId="0" borderId="2" xfId="0" applyNumberFormat="1" applyFont="1" applyBorder="1"/>
    <xf numFmtId="2" fontId="0" fillId="0" borderId="0" xfId="2" applyNumberFormat="1" applyFont="1"/>
    <xf numFmtId="0" fontId="3" fillId="0" borderId="0" xfId="0" applyFont="1" applyAlignment="1">
      <alignment horizontal="center"/>
    </xf>
  </cellXfs>
  <cellStyles count="36">
    <cellStyle name="Comma" xfId="2" builtinId="3"/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125" zoomScaleNormal="125" zoomScalePageLayoutView="125" workbookViewId="0">
      <selection activeCell="M26" sqref="M26"/>
    </sheetView>
  </sheetViews>
  <sheetFormatPr baseColWidth="10" defaultColWidth="8.83203125" defaultRowHeight="12" x14ac:dyDescent="0"/>
  <cols>
    <col min="3" max="3" width="10.6640625" customWidth="1"/>
    <col min="4" max="4" width="6.6640625" customWidth="1"/>
    <col min="5" max="5" width="6.33203125" customWidth="1"/>
    <col min="6" max="7" width="6.6640625" hidden="1" customWidth="1"/>
    <col min="8" max="8" width="13.83203125" customWidth="1"/>
    <col min="9" max="9" width="3.1640625" customWidth="1"/>
    <col min="10" max="10" width="5" customWidth="1"/>
    <col min="11" max="11" width="14" customWidth="1"/>
    <col min="12" max="12" width="10.6640625" customWidth="1"/>
    <col min="13" max="13" width="12.1640625" customWidth="1"/>
  </cols>
  <sheetData>
    <row r="1" spans="1:11" ht="17">
      <c r="A1" s="14" t="s">
        <v>58</v>
      </c>
    </row>
    <row r="2" spans="1:11" ht="17">
      <c r="A2" s="14"/>
    </row>
    <row r="3" spans="1:11" ht="17">
      <c r="A3" s="14" t="s">
        <v>23</v>
      </c>
    </row>
    <row r="4" spans="1:11" ht="17">
      <c r="A4" s="14" t="s">
        <v>82</v>
      </c>
      <c r="J4" s="47"/>
    </row>
    <row r="5" spans="1:11" ht="15">
      <c r="A5" s="2"/>
      <c r="H5" s="20" t="s">
        <v>81</v>
      </c>
      <c r="K5" s="20" t="s">
        <v>70</v>
      </c>
    </row>
    <row r="6" spans="1:11" ht="15">
      <c r="A6" s="1"/>
      <c r="B6" s="15"/>
      <c r="C6" s="15"/>
      <c r="D6" s="15"/>
      <c r="E6" s="15"/>
      <c r="F6" s="15"/>
      <c r="G6" s="15"/>
      <c r="H6" s="16" t="s">
        <v>29</v>
      </c>
      <c r="K6" s="21" t="s">
        <v>29</v>
      </c>
    </row>
    <row r="7" spans="1:11" ht="15">
      <c r="A7" s="1"/>
      <c r="B7" s="15"/>
      <c r="C7" s="15"/>
      <c r="D7" s="15"/>
      <c r="E7" s="15"/>
      <c r="F7" s="15"/>
      <c r="G7" s="15"/>
      <c r="H7" s="15"/>
    </row>
    <row r="8" spans="1:11" ht="15">
      <c r="A8" s="1"/>
      <c r="B8" s="15"/>
      <c r="C8" s="15"/>
      <c r="D8" s="15"/>
      <c r="E8" s="15"/>
      <c r="F8" s="15"/>
      <c r="G8" s="15"/>
      <c r="H8" s="15"/>
    </row>
    <row r="9" spans="1:11" ht="15">
      <c r="A9" s="1" t="s">
        <v>83</v>
      </c>
      <c r="B9" s="15"/>
      <c r="C9" s="15"/>
      <c r="D9" s="15"/>
      <c r="E9" s="15"/>
      <c r="F9" s="15"/>
      <c r="G9" s="15"/>
      <c r="H9" s="48">
        <v>21800.61</v>
      </c>
      <c r="I9" s="10"/>
      <c r="K9" s="25">
        <v>28063.86</v>
      </c>
    </row>
    <row r="10" spans="1:11" ht="15">
      <c r="A10" s="1" t="s">
        <v>24</v>
      </c>
      <c r="B10" s="15"/>
      <c r="C10" s="15"/>
      <c r="D10" s="15"/>
      <c r="E10" s="15"/>
      <c r="F10" s="15"/>
      <c r="G10" s="15"/>
      <c r="H10" s="48">
        <f>'Savings account '!J39+'Current account'!L64</f>
        <v>41186.869999999995</v>
      </c>
      <c r="I10" s="10"/>
      <c r="K10" s="22">
        <v>13377.34</v>
      </c>
    </row>
    <row r="11" spans="1:11" ht="15">
      <c r="A11" s="1" t="s">
        <v>25</v>
      </c>
      <c r="B11" s="15"/>
      <c r="C11" s="15"/>
      <c r="D11" s="15"/>
      <c r="E11" s="15"/>
      <c r="F11" s="15"/>
      <c r="G11" s="15"/>
      <c r="H11" s="48">
        <f>'Current account'!F64+'Petty cash'!G33</f>
        <v>39198.990000000005</v>
      </c>
      <c r="I11" s="10"/>
      <c r="K11" s="22">
        <v>19640.689999999999</v>
      </c>
    </row>
    <row r="12" spans="1:11" ht="16" thickBot="1">
      <c r="A12" s="1" t="s">
        <v>84</v>
      </c>
      <c r="B12" s="15"/>
      <c r="C12" s="15"/>
      <c r="D12" s="15"/>
      <c r="E12" s="15"/>
      <c r="F12" s="15"/>
      <c r="G12" s="15"/>
      <c r="H12" s="49">
        <f>SUM(H9-H11+H10)</f>
        <v>23788.489999999991</v>
      </c>
      <c r="I12" s="10"/>
      <c r="K12" s="28">
        <f>SUM(K9,+K10,-K11)</f>
        <v>21800.51</v>
      </c>
    </row>
    <row r="13" spans="1:11" ht="16" thickTop="1">
      <c r="A13" s="1"/>
      <c r="B13" s="15"/>
      <c r="C13" s="15"/>
      <c r="D13" s="15"/>
      <c r="E13" s="15"/>
      <c r="F13" s="15"/>
      <c r="G13" s="15"/>
      <c r="H13" s="48"/>
      <c r="K13" s="10"/>
    </row>
    <row r="14" spans="1:11" ht="15">
      <c r="A14" s="1" t="s">
        <v>52</v>
      </c>
      <c r="B14" s="15"/>
      <c r="C14" s="15"/>
      <c r="D14" s="15"/>
      <c r="E14" s="15"/>
      <c r="F14" s="15"/>
      <c r="G14" s="15"/>
      <c r="H14" s="48"/>
      <c r="K14" s="23"/>
    </row>
    <row r="15" spans="1:11" ht="15">
      <c r="A15" s="1" t="s">
        <v>26</v>
      </c>
      <c r="B15" s="15"/>
      <c r="C15" s="15"/>
      <c r="D15" s="15"/>
      <c r="E15" s="15"/>
      <c r="F15" s="15"/>
      <c r="G15" s="15"/>
      <c r="H15" s="48">
        <f>Reconciliations!D35</f>
        <v>3085.38</v>
      </c>
      <c r="K15" s="26">
        <v>2827.6</v>
      </c>
    </row>
    <row r="16" spans="1:11" ht="15">
      <c r="A16" s="1" t="s">
        <v>27</v>
      </c>
      <c r="B16" s="15"/>
      <c r="C16" s="15"/>
      <c r="D16" s="15"/>
      <c r="E16" s="15"/>
      <c r="F16" s="15"/>
      <c r="G16" s="15"/>
      <c r="H16" s="50">
        <f>Reconciliations!E10</f>
        <v>20560.919999999998</v>
      </c>
      <c r="K16" s="22">
        <v>18816.5</v>
      </c>
    </row>
    <row r="17" spans="1:12" ht="14.25" customHeight="1">
      <c r="A17" s="1"/>
      <c r="B17" s="15"/>
      <c r="C17" s="15"/>
      <c r="D17" s="15"/>
      <c r="F17" s="15"/>
      <c r="G17" s="15"/>
      <c r="H17" s="48"/>
      <c r="K17" s="22"/>
    </row>
    <row r="18" spans="1:12" ht="15">
      <c r="A18" s="1" t="s">
        <v>28</v>
      </c>
      <c r="B18" s="15"/>
      <c r="C18" s="15"/>
      <c r="D18" s="15"/>
      <c r="E18" s="15"/>
      <c r="F18" s="15"/>
      <c r="G18" s="15"/>
      <c r="H18" s="48">
        <f>'Petty cash'!G34</f>
        <v>142.19</v>
      </c>
      <c r="K18" s="26">
        <v>156.51</v>
      </c>
    </row>
    <row r="19" spans="1:12" ht="16" thickBot="1">
      <c r="A19" s="1" t="s">
        <v>69</v>
      </c>
      <c r="B19" s="15"/>
      <c r="C19" s="15"/>
      <c r="D19" s="15"/>
      <c r="E19" s="15"/>
      <c r="F19" s="15"/>
      <c r="G19" s="15"/>
      <c r="H19" s="49">
        <f>SUM(H15:H18)</f>
        <v>23788.489999999998</v>
      </c>
      <c r="K19" s="28">
        <f>SUM(K15:K18)</f>
        <v>21800.609999999997</v>
      </c>
    </row>
    <row r="20" spans="1:12" ht="16" thickTop="1">
      <c r="A20" s="1"/>
      <c r="B20" s="15"/>
      <c r="C20" s="15"/>
      <c r="D20" s="15"/>
      <c r="E20" s="15"/>
      <c r="F20" s="15"/>
      <c r="G20" s="15"/>
      <c r="H20" s="48"/>
    </row>
    <row r="21" spans="1:12" ht="17">
      <c r="A21" s="1" t="s">
        <v>49</v>
      </c>
      <c r="E21" s="14"/>
      <c r="J21" s="14"/>
    </row>
    <row r="22" spans="1:12">
      <c r="A22" s="2"/>
      <c r="L22" s="6"/>
    </row>
    <row r="23" spans="1:12" ht="15">
      <c r="A23" s="1" t="s">
        <v>50</v>
      </c>
      <c r="E23" s="1"/>
      <c r="F23" s="1"/>
      <c r="G23" s="1"/>
      <c r="H23" s="48">
        <v>108000</v>
      </c>
      <c r="I23" s="48"/>
      <c r="J23" s="48"/>
      <c r="K23" s="48">
        <v>108000</v>
      </c>
      <c r="L23" s="24"/>
    </row>
    <row r="24" spans="1:12" ht="15">
      <c r="A24" s="1" t="s">
        <v>51</v>
      </c>
      <c r="E24" s="1"/>
      <c r="F24" s="1"/>
      <c r="G24" s="1"/>
      <c r="H24" s="48">
        <v>3250</v>
      </c>
      <c r="I24" s="48"/>
      <c r="J24" s="48"/>
      <c r="K24" s="48">
        <v>3250</v>
      </c>
      <c r="L24" s="24"/>
    </row>
    <row r="25" spans="1:12" ht="15">
      <c r="A25" s="1" t="s">
        <v>67</v>
      </c>
      <c r="B25" s="46"/>
      <c r="E25" s="1"/>
      <c r="F25" s="1"/>
      <c r="G25" s="1"/>
      <c r="H25" s="48">
        <v>130479.66</v>
      </c>
      <c r="I25" s="48"/>
      <c r="J25" s="48"/>
      <c r="K25" s="48">
        <v>107094</v>
      </c>
      <c r="L25" s="24"/>
    </row>
    <row r="26" spans="1:12" ht="15">
      <c r="A26" s="1" t="s">
        <v>66</v>
      </c>
      <c r="H26" s="52">
        <v>890.54</v>
      </c>
      <c r="I26" s="48"/>
      <c r="J26" s="48"/>
      <c r="K26" s="52">
        <v>712</v>
      </c>
      <c r="L26" s="51"/>
    </row>
    <row r="27" spans="1:12">
      <c r="H27" s="45"/>
    </row>
    <row r="28" spans="1:12" ht="16" thickBot="1">
      <c r="A28" s="1" t="s">
        <v>68</v>
      </c>
      <c r="H28" s="53">
        <f>SUM(H20:H27)</f>
        <v>242620.2</v>
      </c>
      <c r="K28" s="49">
        <f>SUM(K20:K27)</f>
        <v>219056</v>
      </c>
    </row>
    <row r="29" spans="1:12" ht="13" thickTop="1">
      <c r="I29" s="38"/>
    </row>
    <row r="31" spans="1:12">
      <c r="K31" s="29"/>
    </row>
    <row r="38" spans="3:6" ht="15">
      <c r="F38" s="1"/>
    </row>
    <row r="48" spans="3:6">
      <c r="C48" s="45"/>
    </row>
  </sheetData>
  <phoneticPr fontId="5" type="noConversion"/>
  <pageMargins left="0.75000000000000011" right="0.75000000000000011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topLeftCell="A13" zoomScale="150" zoomScaleNormal="150" zoomScalePageLayoutView="150" workbookViewId="0">
      <selection activeCell="J29" sqref="J29"/>
    </sheetView>
  </sheetViews>
  <sheetFormatPr baseColWidth="10" defaultColWidth="8.83203125" defaultRowHeight="12" x14ac:dyDescent="0"/>
  <cols>
    <col min="3" max="3" width="16.6640625" customWidth="1"/>
    <col min="4" max="4" width="25.5" customWidth="1"/>
    <col min="5" max="5" width="11.6640625" customWidth="1"/>
  </cols>
  <sheetData>
    <row r="2" spans="1:10">
      <c r="A2" s="2" t="s">
        <v>80</v>
      </c>
      <c r="G2" s="2" t="s">
        <v>76</v>
      </c>
    </row>
    <row r="3" spans="1:10">
      <c r="A3" s="2" t="s">
        <v>33</v>
      </c>
      <c r="G3" s="2" t="s">
        <v>33</v>
      </c>
    </row>
    <row r="4" spans="1:10">
      <c r="E4" s="6" t="s">
        <v>29</v>
      </c>
      <c r="J4" s="6" t="s">
        <v>29</v>
      </c>
    </row>
    <row r="5" spans="1:10">
      <c r="E5" s="10"/>
    </row>
    <row r="6" spans="1:10">
      <c r="A6" t="s">
        <v>32</v>
      </c>
      <c r="E6" s="10">
        <v>18816.5</v>
      </c>
      <c r="G6" t="s">
        <v>32</v>
      </c>
      <c r="J6" s="4">
        <f>'Petty cash'!G31</f>
        <v>156.51</v>
      </c>
    </row>
    <row r="7" spans="1:10">
      <c r="A7" t="s">
        <v>24</v>
      </c>
      <c r="E7" s="10">
        <f>'Savings account '!J39</f>
        <v>10244.42</v>
      </c>
      <c r="G7" t="s">
        <v>55</v>
      </c>
      <c r="J7" s="4">
        <v>200</v>
      </c>
    </row>
    <row r="8" spans="1:10">
      <c r="A8" t="s">
        <v>54</v>
      </c>
      <c r="E8" s="10">
        <v>8500</v>
      </c>
      <c r="G8" t="s">
        <v>25</v>
      </c>
      <c r="J8" s="4">
        <f>'Petty cash'!G33</f>
        <v>214.32</v>
      </c>
    </row>
    <row r="9" spans="1:10">
      <c r="E9" s="10"/>
      <c r="J9" s="4"/>
    </row>
    <row r="10" spans="1:10" ht="13" thickBot="1">
      <c r="A10" t="s">
        <v>231</v>
      </c>
      <c r="E10" s="11">
        <f>E6+E7-E8</f>
        <v>20560.919999999998</v>
      </c>
      <c r="G10" t="s">
        <v>34</v>
      </c>
      <c r="J10" s="9">
        <f>SUM(J6,J7,-J8)</f>
        <v>142.19</v>
      </c>
    </row>
    <row r="11" spans="1:10" ht="13" thickTop="1"/>
    <row r="13" spans="1:10">
      <c r="A13" s="2" t="s">
        <v>78</v>
      </c>
    </row>
    <row r="14" spans="1:10">
      <c r="A14" s="2" t="s">
        <v>33</v>
      </c>
    </row>
    <row r="16" spans="1:10">
      <c r="A16" t="s">
        <v>32</v>
      </c>
      <c r="D16" s="29">
        <v>2827.6</v>
      </c>
    </row>
    <row r="17" spans="1:4">
      <c r="A17" t="s">
        <v>46</v>
      </c>
      <c r="D17" s="29">
        <f>'Current account'!L64+'Current account'!K64</f>
        <v>39442.449999999997</v>
      </c>
    </row>
    <row r="18" spans="1:4">
      <c r="A18" t="s">
        <v>25</v>
      </c>
      <c r="D18" s="29">
        <f>'Current account'!F64+'Current account'!G64+'Current account'!H64</f>
        <v>39184.670000000006</v>
      </c>
    </row>
    <row r="19" spans="1:4">
      <c r="D19" s="29"/>
    </row>
    <row r="20" spans="1:4" ht="13" thickBot="1">
      <c r="A20" t="s">
        <v>34</v>
      </c>
      <c r="D20" s="32">
        <f>D16+D17-D18</f>
        <v>3085.3799999999901</v>
      </c>
    </row>
    <row r="21" spans="1:4" ht="13" thickTop="1">
      <c r="D21" s="29"/>
    </row>
    <row r="22" spans="1:4">
      <c r="D22" s="29"/>
    </row>
    <row r="23" spans="1:4">
      <c r="A23" s="38" t="s">
        <v>232</v>
      </c>
      <c r="D23" s="29">
        <v>3085.38</v>
      </c>
    </row>
    <row r="25" spans="1:4">
      <c r="A25" s="13" t="s">
        <v>35</v>
      </c>
      <c r="B25" s="2"/>
      <c r="C25" s="13"/>
      <c r="D25" s="4"/>
    </row>
    <row r="26" spans="1:4">
      <c r="C26" s="4"/>
    </row>
    <row r="27" spans="1:4">
      <c r="B27" s="38"/>
      <c r="C27" s="39"/>
    </row>
    <row r="28" spans="1:4">
      <c r="B28" s="38"/>
      <c r="C28" s="4"/>
    </row>
    <row r="29" spans="1:4">
      <c r="B29" s="38"/>
      <c r="C29" s="19"/>
    </row>
    <row r="30" spans="1:4">
      <c r="B30" s="38"/>
      <c r="C30" s="19"/>
      <c r="D30" s="19"/>
    </row>
    <row r="31" spans="1:4">
      <c r="B31" s="38"/>
      <c r="C31" s="40"/>
      <c r="D31" s="19"/>
    </row>
    <row r="32" spans="1:4">
      <c r="C32" s="29"/>
    </row>
    <row r="33" spans="3:4">
      <c r="C33" s="29"/>
    </row>
    <row r="34" spans="3:4">
      <c r="C34" s="29"/>
    </row>
    <row r="35" spans="3:4" ht="13" thickBot="1">
      <c r="C35" s="4"/>
      <c r="D35" s="9">
        <f>D23-C35</f>
        <v>3085.38</v>
      </c>
    </row>
    <row r="36" spans="3:4" ht="13" thickTop="1">
      <c r="C36" s="4"/>
    </row>
  </sheetData>
  <phoneticPr fontId="5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opLeftCell="A7" zoomScale="150" zoomScaleNormal="150" zoomScalePageLayoutView="150" workbookViewId="0">
      <selection activeCell="A6" sqref="A6:XFD6"/>
    </sheetView>
  </sheetViews>
  <sheetFormatPr baseColWidth="10" defaultColWidth="8.83203125" defaultRowHeight="12" x14ac:dyDescent="0"/>
  <cols>
    <col min="1" max="1" width="26.6640625" customWidth="1"/>
    <col min="2" max="2" width="7.5" customWidth="1"/>
    <col min="3" max="3" width="8.83203125" customWidth="1"/>
    <col min="4" max="4" width="2.1640625" customWidth="1"/>
    <col min="5" max="5" width="2.5" customWidth="1"/>
    <col min="6" max="6" width="12.6640625" customWidth="1"/>
    <col min="7" max="7" width="10.5" customWidth="1"/>
    <col min="8" max="8" width="16.1640625" customWidth="1"/>
    <col min="9" max="9" width="14.5" customWidth="1"/>
    <col min="10" max="10" width="9.83203125" customWidth="1"/>
    <col min="11" max="11" width="10" customWidth="1"/>
    <col min="12" max="12" width="10.5" customWidth="1"/>
  </cols>
  <sheetData>
    <row r="2" spans="1:13" ht="15">
      <c r="D2" s="1" t="s">
        <v>79</v>
      </c>
      <c r="E2" s="1"/>
      <c r="G2" s="1"/>
      <c r="I2" s="3"/>
    </row>
    <row r="3" spans="1:13" ht="15">
      <c r="D3" s="1"/>
      <c r="E3" s="1"/>
      <c r="F3" s="55" t="s">
        <v>30</v>
      </c>
      <c r="G3" s="55"/>
      <c r="H3" s="55"/>
      <c r="I3" s="3"/>
      <c r="J3" s="55"/>
      <c r="K3" s="55"/>
      <c r="L3" s="55"/>
    </row>
    <row r="4" spans="1:13">
      <c r="F4" s="2"/>
      <c r="G4" s="2"/>
      <c r="H4" s="2"/>
      <c r="I4" s="2"/>
      <c r="J4" s="7"/>
      <c r="K4" s="7"/>
      <c r="L4" s="7"/>
    </row>
    <row r="5" spans="1:13">
      <c r="A5" s="2" t="s">
        <v>0</v>
      </c>
      <c r="B5" s="2" t="s">
        <v>3</v>
      </c>
      <c r="C5" s="2" t="s">
        <v>2</v>
      </c>
      <c r="D5" s="2"/>
      <c r="E5" s="2"/>
      <c r="F5" s="7" t="s">
        <v>57</v>
      </c>
      <c r="G5" s="7" t="s">
        <v>4</v>
      </c>
      <c r="H5" s="7" t="s">
        <v>55</v>
      </c>
      <c r="I5" s="2" t="s">
        <v>54</v>
      </c>
      <c r="J5" s="7" t="s">
        <v>19</v>
      </c>
      <c r="K5" s="7"/>
      <c r="L5" s="7"/>
    </row>
    <row r="6" spans="1:13">
      <c r="A6" t="s">
        <v>101</v>
      </c>
      <c r="C6" t="s">
        <v>89</v>
      </c>
      <c r="F6" s="10">
        <v>0.79</v>
      </c>
      <c r="G6" s="10"/>
      <c r="H6" s="10"/>
      <c r="I6" s="10"/>
      <c r="J6" s="10"/>
      <c r="K6" s="10"/>
      <c r="L6" s="10"/>
      <c r="M6" s="10"/>
    </row>
    <row r="7" spans="1:13">
      <c r="A7" t="s">
        <v>90</v>
      </c>
      <c r="C7" t="s">
        <v>91</v>
      </c>
      <c r="F7" s="10">
        <v>50</v>
      </c>
      <c r="G7" s="10"/>
      <c r="H7" s="10"/>
      <c r="I7" s="10"/>
      <c r="J7" s="10"/>
      <c r="K7" s="10"/>
      <c r="L7" s="10"/>
      <c r="M7" s="10"/>
    </row>
    <row r="8" spans="1:13">
      <c r="A8" t="s">
        <v>92</v>
      </c>
      <c r="C8" s="31" t="s">
        <v>93</v>
      </c>
      <c r="F8" s="10">
        <v>450</v>
      </c>
      <c r="G8" s="10"/>
      <c r="H8" s="10"/>
      <c r="I8" s="10"/>
      <c r="J8" s="10"/>
      <c r="K8" s="10"/>
      <c r="L8" s="10"/>
      <c r="M8" s="10"/>
    </row>
    <row r="9" spans="1:13">
      <c r="A9" t="s">
        <v>102</v>
      </c>
      <c r="C9" t="s">
        <v>103</v>
      </c>
      <c r="F9" s="10">
        <v>0.75</v>
      </c>
      <c r="G9" s="10"/>
      <c r="H9" s="10"/>
      <c r="I9" s="10"/>
      <c r="J9" s="10"/>
      <c r="K9" s="10"/>
      <c r="L9" s="10"/>
      <c r="M9" s="10"/>
    </row>
    <row r="10" spans="1:13">
      <c r="A10" t="s">
        <v>104</v>
      </c>
      <c r="C10" s="31" t="s">
        <v>105</v>
      </c>
      <c r="F10" s="10">
        <v>53</v>
      </c>
      <c r="G10" s="10"/>
      <c r="H10" s="10"/>
      <c r="I10" s="10"/>
      <c r="J10" s="10"/>
      <c r="K10" s="10"/>
      <c r="L10" s="10"/>
      <c r="M10" s="10"/>
    </row>
    <row r="11" spans="1:13">
      <c r="A11" t="s">
        <v>109</v>
      </c>
      <c r="C11" t="s">
        <v>110</v>
      </c>
      <c r="F11" s="10">
        <v>0.82</v>
      </c>
      <c r="G11" s="10"/>
      <c r="H11" s="10"/>
      <c r="I11" s="10"/>
      <c r="J11" s="10"/>
      <c r="K11" s="10"/>
      <c r="L11" s="10"/>
      <c r="M11" s="10"/>
    </row>
    <row r="12" spans="1:13">
      <c r="A12" t="s">
        <v>111</v>
      </c>
      <c r="C12" s="31" t="s">
        <v>112</v>
      </c>
      <c r="F12" s="10">
        <v>74</v>
      </c>
      <c r="G12" s="10"/>
      <c r="H12" s="10"/>
      <c r="I12" s="10"/>
      <c r="J12" s="10"/>
      <c r="K12" s="10"/>
      <c r="L12" s="10"/>
      <c r="M12" s="10"/>
    </row>
    <row r="13" spans="1:13" ht="12" customHeight="1">
      <c r="A13" t="s">
        <v>121</v>
      </c>
      <c r="C13" t="s">
        <v>122</v>
      </c>
      <c r="F13" s="10">
        <v>0.82</v>
      </c>
      <c r="G13" s="10"/>
      <c r="H13" s="10"/>
      <c r="I13" s="10"/>
      <c r="J13" s="10"/>
      <c r="K13" s="10"/>
      <c r="L13" s="10"/>
      <c r="M13" s="10"/>
    </row>
    <row r="14" spans="1:13">
      <c r="A14" t="s">
        <v>125</v>
      </c>
      <c r="C14" s="31" t="s">
        <v>126</v>
      </c>
      <c r="F14" s="10">
        <v>73</v>
      </c>
      <c r="G14" s="10"/>
      <c r="H14" s="10"/>
      <c r="I14" s="10"/>
      <c r="J14" s="10"/>
      <c r="K14" s="10"/>
      <c r="L14" s="10"/>
      <c r="M14" s="10"/>
    </row>
    <row r="15" spans="1:13" hidden="1">
      <c r="F15" s="10"/>
      <c r="G15" s="10"/>
      <c r="H15" s="10"/>
      <c r="I15" s="10"/>
      <c r="J15" s="10"/>
      <c r="K15" s="10"/>
      <c r="L15" s="10"/>
      <c r="M15" s="10"/>
    </row>
    <row r="16" spans="1:13">
      <c r="A16" t="s">
        <v>133</v>
      </c>
      <c r="F16" s="10"/>
      <c r="G16" s="10"/>
      <c r="H16" s="10"/>
      <c r="I16" s="10">
        <v>3000</v>
      </c>
      <c r="J16" s="10"/>
      <c r="K16" s="10"/>
      <c r="L16" s="10"/>
      <c r="M16" s="10"/>
    </row>
    <row r="17" spans="1:13" ht="15" customHeight="1">
      <c r="A17" t="s">
        <v>127</v>
      </c>
      <c r="C17" s="31" t="s">
        <v>128</v>
      </c>
      <c r="F17" s="10">
        <v>1508.62</v>
      </c>
      <c r="G17" s="10"/>
      <c r="H17" s="10"/>
      <c r="I17" s="10"/>
      <c r="J17" s="10"/>
      <c r="K17" s="10"/>
      <c r="L17" s="10"/>
      <c r="M17" s="10"/>
    </row>
    <row r="18" spans="1:13" hidden="1">
      <c r="F18" s="10"/>
      <c r="G18" s="10"/>
      <c r="H18" s="10"/>
      <c r="I18" s="10"/>
      <c r="J18" s="10"/>
      <c r="K18" s="10"/>
      <c r="L18" s="10"/>
      <c r="M18" s="10"/>
    </row>
    <row r="19" spans="1:13" hidden="1">
      <c r="F19" s="18"/>
      <c r="G19" s="18"/>
      <c r="H19" s="10"/>
      <c r="I19" s="10"/>
      <c r="J19" s="18"/>
      <c r="K19" s="18"/>
      <c r="L19" s="10"/>
      <c r="M19" s="10"/>
    </row>
    <row r="20" spans="1:13" ht="14" customHeight="1">
      <c r="A20" t="s">
        <v>129</v>
      </c>
      <c r="C20" t="s">
        <v>130</v>
      </c>
      <c r="F20" s="18">
        <v>0.77</v>
      </c>
      <c r="G20" s="18"/>
      <c r="H20" s="10"/>
      <c r="I20" s="10"/>
      <c r="J20" s="18"/>
      <c r="K20" s="18"/>
      <c r="L20" s="10"/>
      <c r="M20" s="10"/>
    </row>
    <row r="21" spans="1:13">
      <c r="A21" t="s">
        <v>131</v>
      </c>
      <c r="C21" t="s">
        <v>132</v>
      </c>
      <c r="F21" s="18">
        <v>323</v>
      </c>
      <c r="G21" s="18"/>
      <c r="H21" s="10"/>
      <c r="I21" s="10"/>
      <c r="J21" s="18"/>
      <c r="K21" s="18"/>
      <c r="L21" s="10"/>
      <c r="M21" s="10"/>
    </row>
    <row r="22" spans="1:13">
      <c r="A22" t="s">
        <v>152</v>
      </c>
      <c r="C22" t="s">
        <v>150</v>
      </c>
      <c r="F22" s="10">
        <v>0.82</v>
      </c>
      <c r="G22" s="10"/>
      <c r="H22" s="18"/>
      <c r="I22" s="10"/>
      <c r="J22" s="10"/>
      <c r="K22" s="10"/>
      <c r="L22" s="18"/>
      <c r="M22" s="10"/>
    </row>
    <row r="23" spans="1:13">
      <c r="A23" t="s">
        <v>153</v>
      </c>
      <c r="C23" s="10" t="s">
        <v>154</v>
      </c>
      <c r="D23" s="5"/>
      <c r="F23" s="10">
        <v>73</v>
      </c>
      <c r="G23" s="10"/>
      <c r="H23" s="10"/>
      <c r="I23" s="10"/>
      <c r="J23" s="10"/>
      <c r="K23" s="10"/>
      <c r="L23" s="10"/>
      <c r="M23" s="10"/>
    </row>
    <row r="24" spans="1:13">
      <c r="A24" t="s">
        <v>157</v>
      </c>
      <c r="C24" t="s">
        <v>158</v>
      </c>
      <c r="F24" s="10">
        <v>0.71</v>
      </c>
      <c r="G24" s="10"/>
      <c r="H24" s="10"/>
      <c r="I24" s="10"/>
      <c r="J24" s="10"/>
      <c r="K24" s="10"/>
      <c r="L24" s="10"/>
      <c r="M24" s="10"/>
    </row>
    <row r="25" spans="1:13">
      <c r="A25" t="s">
        <v>159</v>
      </c>
      <c r="C25" t="s">
        <v>160</v>
      </c>
      <c r="F25" s="10">
        <v>76</v>
      </c>
      <c r="G25" s="10"/>
      <c r="H25" s="10"/>
      <c r="I25" s="10"/>
      <c r="J25" s="10"/>
      <c r="K25" s="10"/>
      <c r="L25" s="10"/>
      <c r="M25" s="10"/>
    </row>
    <row r="26" spans="1:13">
      <c r="A26" t="s">
        <v>168</v>
      </c>
      <c r="C26" s="31" t="s">
        <v>169</v>
      </c>
      <c r="E26" s="4"/>
      <c r="F26" s="10">
        <v>0.78</v>
      </c>
      <c r="G26" s="10"/>
      <c r="H26" s="10"/>
      <c r="I26" s="10"/>
      <c r="J26" s="10"/>
      <c r="K26" s="10"/>
      <c r="L26" s="10"/>
      <c r="M26" s="10"/>
    </row>
    <row r="27" spans="1:13">
      <c r="A27" t="s">
        <v>172</v>
      </c>
      <c r="C27" t="s">
        <v>173</v>
      </c>
      <c r="F27" s="10">
        <v>73</v>
      </c>
      <c r="G27" s="10"/>
      <c r="H27" s="10"/>
      <c r="I27" s="10"/>
      <c r="J27" s="10"/>
      <c r="K27" s="10"/>
      <c r="L27" s="10"/>
      <c r="M27" s="10"/>
    </row>
    <row r="28" spans="1:13">
      <c r="A28" t="s">
        <v>174</v>
      </c>
      <c r="C28" t="s">
        <v>175</v>
      </c>
      <c r="F28" s="4"/>
      <c r="I28" s="4">
        <v>5500</v>
      </c>
    </row>
    <row r="29" spans="1:13">
      <c r="A29" t="s">
        <v>183</v>
      </c>
      <c r="C29" t="s">
        <v>184</v>
      </c>
      <c r="F29" s="4">
        <v>0.63</v>
      </c>
      <c r="I29" s="4"/>
    </row>
    <row r="30" spans="1:13">
      <c r="A30" t="s">
        <v>185</v>
      </c>
      <c r="C30" t="s">
        <v>186</v>
      </c>
      <c r="F30" s="4">
        <v>79</v>
      </c>
      <c r="I30" s="4"/>
    </row>
    <row r="31" spans="1:13">
      <c r="A31" t="s">
        <v>203</v>
      </c>
      <c r="C31" t="s">
        <v>202</v>
      </c>
      <c r="F31" s="4">
        <v>0.52</v>
      </c>
      <c r="I31" s="4"/>
    </row>
    <row r="32" spans="1:13">
      <c r="A32" t="s">
        <v>204</v>
      </c>
      <c r="C32" t="s">
        <v>205</v>
      </c>
      <c r="F32" s="4">
        <v>84</v>
      </c>
      <c r="I32" s="4"/>
    </row>
    <row r="33" spans="1:12">
      <c r="A33" t="s">
        <v>210</v>
      </c>
      <c r="C33" t="s">
        <v>209</v>
      </c>
      <c r="F33" s="4">
        <v>0.56000000000000005</v>
      </c>
      <c r="I33" s="4"/>
    </row>
    <row r="34" spans="1:12">
      <c r="A34" t="s">
        <v>211</v>
      </c>
      <c r="C34" t="s">
        <v>212</v>
      </c>
      <c r="F34" s="10">
        <v>88</v>
      </c>
    </row>
    <row r="35" spans="1:12">
      <c r="A35" t="s">
        <v>218</v>
      </c>
      <c r="C35" t="s">
        <v>221</v>
      </c>
      <c r="F35" s="10">
        <v>0.51</v>
      </c>
    </row>
    <row r="36" spans="1:12">
      <c r="A36" t="s">
        <v>219</v>
      </c>
      <c r="C36" t="s">
        <v>220</v>
      </c>
      <c r="F36" s="10">
        <v>6691.32</v>
      </c>
    </row>
    <row r="37" spans="1:12">
      <c r="A37" t="s">
        <v>222</v>
      </c>
      <c r="C37" t="s">
        <v>223</v>
      </c>
      <c r="F37" s="10">
        <v>540</v>
      </c>
    </row>
    <row r="38" spans="1:12">
      <c r="F38" s="10"/>
    </row>
    <row r="39" spans="1:12" ht="13" thickBot="1">
      <c r="A39" t="s">
        <v>47</v>
      </c>
      <c r="F39" s="11">
        <f>SUM(F6:F37)</f>
        <v>10244.42</v>
      </c>
      <c r="G39" s="11">
        <f>SUM(G8:G34)</f>
        <v>0</v>
      </c>
      <c r="H39" s="11">
        <f>SUM(H6:H34)</f>
        <v>0</v>
      </c>
      <c r="I39" s="11">
        <f>SUM(I6:I34)</f>
        <v>8500</v>
      </c>
      <c r="J39" s="11">
        <f>SUM(F39,G39,H39,)</f>
        <v>10244.42</v>
      </c>
      <c r="K39" s="18"/>
      <c r="L39" s="18"/>
    </row>
    <row r="40" spans="1:12" ht="13" thickTop="1">
      <c r="F40" s="10"/>
      <c r="G40" s="10"/>
    </row>
    <row r="41" spans="1:12">
      <c r="E41" s="12"/>
      <c r="F41" s="4"/>
    </row>
    <row r="42" spans="1:12">
      <c r="E42" s="10"/>
    </row>
    <row r="43" spans="1:12">
      <c r="B43" s="2"/>
      <c r="C43" s="2"/>
      <c r="F43" s="4"/>
      <c r="G43" s="4"/>
    </row>
  </sheetData>
  <mergeCells count="2">
    <mergeCell ref="F3:H3"/>
    <mergeCell ref="J3:L3"/>
  </mergeCells>
  <phoneticPr fontId="5" type="noConversion"/>
  <pageMargins left="0.75000000000000011" right="0.75000000000000011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5"/>
  <sheetViews>
    <sheetView tabSelected="1" topLeftCell="A52" zoomScale="150" zoomScaleNormal="150" zoomScalePageLayoutView="150" workbookViewId="0">
      <selection activeCell="H79" sqref="H79"/>
    </sheetView>
  </sheetViews>
  <sheetFormatPr baseColWidth="10" defaultColWidth="8.83203125" defaultRowHeight="12" x14ac:dyDescent="0"/>
  <cols>
    <col min="1" max="1" width="25.6640625" customWidth="1"/>
    <col min="2" max="2" width="5" customWidth="1"/>
    <col min="3" max="3" width="5.5" customWidth="1"/>
    <col min="4" max="4" width="10" customWidth="1"/>
    <col min="5" max="5" width="4.83203125" customWidth="1"/>
    <col min="6" max="6" width="10.33203125" customWidth="1"/>
    <col min="7" max="7" width="10" customWidth="1"/>
    <col min="8" max="8" width="7.1640625" customWidth="1"/>
    <col min="9" max="9" width="8.83203125" customWidth="1"/>
    <col min="10" max="10" width="8.1640625" customWidth="1"/>
    <col min="11" max="11" width="10.6640625" customWidth="1"/>
    <col min="12" max="12" width="10" customWidth="1"/>
    <col min="14" max="14" width="17.33203125" customWidth="1"/>
  </cols>
  <sheetData>
    <row r="2" spans="1:16" ht="15">
      <c r="E2" s="1" t="s">
        <v>77</v>
      </c>
      <c r="J2" s="1"/>
    </row>
    <row r="3" spans="1:16" ht="15">
      <c r="E3" s="1"/>
      <c r="J3" s="1"/>
      <c r="P3" s="3"/>
    </row>
    <row r="4" spans="1:16">
      <c r="F4" s="55" t="s">
        <v>31</v>
      </c>
      <c r="G4" s="55"/>
      <c r="H4" s="55"/>
      <c r="I4" s="55"/>
      <c r="K4" s="2" t="s">
        <v>48</v>
      </c>
      <c r="L4" s="17" t="s">
        <v>30</v>
      </c>
    </row>
    <row r="5" spans="1:16">
      <c r="A5" s="2" t="s">
        <v>0</v>
      </c>
      <c r="B5" s="2" t="s">
        <v>3</v>
      </c>
      <c r="C5" s="2" t="s">
        <v>44</v>
      </c>
      <c r="D5" s="2" t="s">
        <v>42</v>
      </c>
      <c r="E5" s="2" t="s">
        <v>43</v>
      </c>
      <c r="F5" s="2" t="s">
        <v>1</v>
      </c>
      <c r="G5" s="2" t="s">
        <v>36</v>
      </c>
      <c r="H5" s="2" t="s">
        <v>38</v>
      </c>
      <c r="I5" s="2" t="s">
        <v>5</v>
      </c>
      <c r="J5" s="2" t="s">
        <v>59</v>
      </c>
      <c r="K5" s="2" t="s">
        <v>56</v>
      </c>
      <c r="L5" s="7" t="s">
        <v>45</v>
      </c>
    </row>
    <row r="6" spans="1:16">
      <c r="A6" s="2"/>
      <c r="B6" s="2"/>
      <c r="C6" s="2"/>
      <c r="D6" s="2"/>
      <c r="E6" s="2"/>
      <c r="F6" s="2"/>
      <c r="G6" s="2" t="s">
        <v>37</v>
      </c>
      <c r="H6" s="2" t="s">
        <v>39</v>
      </c>
      <c r="I6" s="34"/>
      <c r="J6" s="2"/>
      <c r="K6" s="2" t="s">
        <v>65</v>
      </c>
      <c r="L6" s="2"/>
    </row>
    <row r="7" spans="1:16" hidden="1">
      <c r="A7" s="2"/>
      <c r="B7" s="2"/>
      <c r="C7" s="2"/>
      <c r="D7" s="2"/>
      <c r="E7" s="2"/>
      <c r="F7" s="2"/>
      <c r="G7" s="2"/>
      <c r="H7" s="2"/>
      <c r="I7" s="34"/>
      <c r="J7" s="2"/>
      <c r="L7" s="2"/>
    </row>
    <row r="8" spans="1:16">
      <c r="A8" s="38" t="s">
        <v>63</v>
      </c>
      <c r="B8">
        <v>1</v>
      </c>
      <c r="D8" t="s">
        <v>85</v>
      </c>
      <c r="F8" s="4">
        <v>79.599999999999994</v>
      </c>
      <c r="G8" s="10"/>
      <c r="H8" s="29"/>
      <c r="I8" s="29"/>
      <c r="K8" s="29"/>
    </row>
    <row r="9" spans="1:16">
      <c r="A9" s="38" t="s">
        <v>86</v>
      </c>
      <c r="B9">
        <v>2</v>
      </c>
      <c r="D9" t="s">
        <v>87</v>
      </c>
      <c r="F9" s="4"/>
      <c r="G9" s="10"/>
      <c r="H9" s="29"/>
      <c r="I9" s="29"/>
      <c r="K9" s="29"/>
      <c r="L9" s="4">
        <v>358.5</v>
      </c>
    </row>
    <row r="10" spans="1:16">
      <c r="A10" s="38" t="s">
        <v>72</v>
      </c>
      <c r="B10">
        <v>3</v>
      </c>
      <c r="D10" s="38" t="s">
        <v>88</v>
      </c>
      <c r="E10">
        <v>559</v>
      </c>
      <c r="F10" s="4">
        <v>115.74</v>
      </c>
      <c r="G10" s="10"/>
      <c r="H10" s="29"/>
      <c r="I10" s="29"/>
      <c r="K10" s="29"/>
      <c r="L10" s="4"/>
    </row>
    <row r="11" spans="1:16">
      <c r="A11" s="38" t="s">
        <v>94</v>
      </c>
      <c r="B11">
        <v>4</v>
      </c>
      <c r="D11" s="38" t="s">
        <v>93</v>
      </c>
      <c r="E11">
        <v>560</v>
      </c>
      <c r="F11" s="4">
        <v>483</v>
      </c>
      <c r="G11" s="10"/>
      <c r="H11" s="29"/>
      <c r="I11" s="29">
        <v>80.5</v>
      </c>
      <c r="K11" s="29"/>
      <c r="L11" s="10"/>
    </row>
    <row r="12" spans="1:16">
      <c r="A12" s="38" t="s">
        <v>95</v>
      </c>
      <c r="B12">
        <v>5</v>
      </c>
      <c r="D12" s="38" t="s">
        <v>93</v>
      </c>
      <c r="E12">
        <v>561</v>
      </c>
      <c r="F12" s="4">
        <v>206.08</v>
      </c>
      <c r="G12" s="10"/>
      <c r="H12" s="29"/>
      <c r="I12" s="29"/>
      <c r="K12" s="29"/>
      <c r="L12" s="10"/>
    </row>
    <row r="13" spans="1:16">
      <c r="A13" s="38" t="s">
        <v>96</v>
      </c>
      <c r="B13">
        <v>6</v>
      </c>
      <c r="D13" s="38" t="s">
        <v>97</v>
      </c>
      <c r="E13">
        <v>562</v>
      </c>
      <c r="F13" s="4">
        <v>150</v>
      </c>
      <c r="G13" s="10"/>
      <c r="H13" s="29"/>
      <c r="I13" s="29"/>
      <c r="K13" s="29"/>
      <c r="L13" s="10"/>
    </row>
    <row r="14" spans="1:16">
      <c r="A14" s="38" t="s">
        <v>98</v>
      </c>
      <c r="B14">
        <v>7</v>
      </c>
      <c r="D14" s="38" t="s">
        <v>97</v>
      </c>
      <c r="E14">
        <v>563</v>
      </c>
      <c r="F14" s="4">
        <v>150</v>
      </c>
      <c r="G14" s="10"/>
      <c r="H14" s="29"/>
      <c r="I14" s="29"/>
      <c r="K14" s="29"/>
      <c r="L14" s="10"/>
    </row>
    <row r="15" spans="1:16">
      <c r="A15" s="38" t="s">
        <v>99</v>
      </c>
      <c r="B15">
        <v>8</v>
      </c>
      <c r="D15" s="31" t="s">
        <v>100</v>
      </c>
      <c r="F15" s="4"/>
      <c r="G15" s="10"/>
      <c r="H15" s="29"/>
      <c r="I15" s="29"/>
      <c r="K15" s="29"/>
      <c r="L15" s="10">
        <v>104.47</v>
      </c>
    </row>
    <row r="16" spans="1:16">
      <c r="A16" s="38" t="s">
        <v>113</v>
      </c>
      <c r="B16">
        <v>9</v>
      </c>
      <c r="D16" s="38" t="s">
        <v>114</v>
      </c>
      <c r="F16" s="4"/>
      <c r="G16" s="10"/>
      <c r="H16" s="29"/>
      <c r="I16" s="29"/>
      <c r="K16" s="29"/>
      <c r="L16" s="10">
        <v>788.29</v>
      </c>
    </row>
    <row r="17" spans="1:12">
      <c r="A17" s="38" t="s">
        <v>116</v>
      </c>
      <c r="B17">
        <v>10</v>
      </c>
      <c r="D17" s="38" t="s">
        <v>115</v>
      </c>
      <c r="F17" s="4">
        <v>318.48</v>
      </c>
      <c r="G17" s="10"/>
      <c r="H17" s="29"/>
      <c r="I17" s="29"/>
      <c r="K17" s="29"/>
      <c r="L17" s="10"/>
    </row>
    <row r="18" spans="1:12">
      <c r="A18" s="38" t="s">
        <v>63</v>
      </c>
      <c r="B18">
        <v>11</v>
      </c>
      <c r="D18" s="38" t="s">
        <v>115</v>
      </c>
      <c r="F18" s="19">
        <v>79.400000000000006</v>
      </c>
      <c r="G18" s="18"/>
      <c r="H18" s="33"/>
      <c r="I18" s="33"/>
      <c r="K18" s="29"/>
      <c r="L18" s="18"/>
    </row>
    <row r="19" spans="1:12">
      <c r="A19" s="38" t="s">
        <v>117</v>
      </c>
      <c r="B19">
        <v>12</v>
      </c>
      <c r="D19" s="38" t="s">
        <v>118</v>
      </c>
      <c r="F19" s="19"/>
      <c r="G19" s="18"/>
      <c r="H19" s="33"/>
      <c r="I19" s="33"/>
      <c r="K19" s="29"/>
      <c r="L19" s="18">
        <v>50</v>
      </c>
    </row>
    <row r="20" spans="1:12">
      <c r="A20" s="38" t="s">
        <v>123</v>
      </c>
      <c r="B20">
        <v>13</v>
      </c>
      <c r="D20" s="42" t="s">
        <v>124</v>
      </c>
      <c r="F20" s="19"/>
      <c r="G20" s="18"/>
      <c r="H20" s="33"/>
      <c r="I20" s="33"/>
      <c r="K20" s="29"/>
      <c r="L20" s="18">
        <v>553.04</v>
      </c>
    </row>
    <row r="21" spans="1:12">
      <c r="A21" s="38" t="s">
        <v>134</v>
      </c>
      <c r="B21">
        <v>14</v>
      </c>
      <c r="D21" s="38" t="s">
        <v>135</v>
      </c>
      <c r="E21">
        <v>564</v>
      </c>
      <c r="F21" s="19">
        <v>1995</v>
      </c>
      <c r="G21" s="18"/>
      <c r="H21" s="33"/>
      <c r="I21" s="33"/>
      <c r="K21" s="29"/>
      <c r="L21" s="18"/>
    </row>
    <row r="22" spans="1:12">
      <c r="A22" s="38" t="s">
        <v>136</v>
      </c>
      <c r="B22">
        <v>15</v>
      </c>
      <c r="D22" s="38" t="s">
        <v>137</v>
      </c>
      <c r="E22">
        <v>565</v>
      </c>
      <c r="F22" s="19">
        <v>988.8</v>
      </c>
      <c r="G22" s="18"/>
      <c r="H22" s="33"/>
      <c r="I22" s="33">
        <v>164.8</v>
      </c>
      <c r="K22" s="29"/>
      <c r="L22" s="18"/>
    </row>
    <row r="23" spans="1:12">
      <c r="A23" s="38" t="s">
        <v>144</v>
      </c>
      <c r="D23" s="38" t="s">
        <v>145</v>
      </c>
      <c r="F23" s="19"/>
      <c r="G23" s="18"/>
      <c r="H23" s="33"/>
      <c r="I23" s="33"/>
      <c r="K23" s="29"/>
      <c r="L23" s="18">
        <v>950</v>
      </c>
    </row>
    <row r="24" spans="1:12">
      <c r="A24" s="38" t="s">
        <v>138</v>
      </c>
      <c r="B24">
        <v>16</v>
      </c>
      <c r="D24" s="38" t="s">
        <v>139</v>
      </c>
      <c r="F24" s="44"/>
      <c r="G24" s="10"/>
      <c r="H24" s="29"/>
      <c r="I24" s="29"/>
      <c r="K24" s="29"/>
      <c r="L24" s="18">
        <v>734.54</v>
      </c>
    </row>
    <row r="25" spans="1:12">
      <c r="A25" s="38" t="s">
        <v>140</v>
      </c>
      <c r="B25">
        <v>17</v>
      </c>
      <c r="D25" s="43" t="s">
        <v>141</v>
      </c>
      <c r="F25" s="44">
        <v>1055</v>
      </c>
      <c r="G25" s="10"/>
      <c r="H25" s="29"/>
      <c r="I25" s="29"/>
      <c r="K25" s="29"/>
      <c r="L25" s="10"/>
    </row>
    <row r="26" spans="1:12">
      <c r="A26" s="38" t="s">
        <v>142</v>
      </c>
      <c r="B26">
        <v>18</v>
      </c>
      <c r="D26" s="38" t="s">
        <v>143</v>
      </c>
      <c r="F26" s="4"/>
      <c r="G26" s="10"/>
      <c r="H26" s="29"/>
      <c r="I26" s="29"/>
      <c r="K26" s="29">
        <v>3000</v>
      </c>
      <c r="L26" s="10"/>
    </row>
    <row r="27" spans="1:12">
      <c r="A27" s="38" t="s">
        <v>146</v>
      </c>
      <c r="B27">
        <v>19</v>
      </c>
      <c r="D27" s="38" t="s">
        <v>147</v>
      </c>
      <c r="E27">
        <v>566</v>
      </c>
      <c r="F27" s="4">
        <v>45</v>
      </c>
      <c r="G27" s="10"/>
      <c r="H27" s="29"/>
      <c r="I27" s="29"/>
      <c r="K27" s="29"/>
      <c r="L27" s="10"/>
    </row>
    <row r="28" spans="1:12">
      <c r="A28" s="38" t="s">
        <v>148</v>
      </c>
      <c r="B28">
        <v>20</v>
      </c>
      <c r="D28" s="38" t="s">
        <v>149</v>
      </c>
      <c r="F28" s="4">
        <v>318.48</v>
      </c>
      <c r="G28" s="10"/>
      <c r="H28" s="29"/>
      <c r="I28" s="29"/>
      <c r="K28" s="29"/>
      <c r="L28" s="10"/>
    </row>
    <row r="29" spans="1:12">
      <c r="A29" s="38" t="s">
        <v>63</v>
      </c>
      <c r="B29">
        <v>21</v>
      </c>
      <c r="D29" s="38" t="s">
        <v>149</v>
      </c>
      <c r="F29" s="4">
        <v>79.599999999999994</v>
      </c>
      <c r="G29" s="10"/>
      <c r="H29" s="29"/>
      <c r="I29" s="29"/>
      <c r="K29" s="29"/>
      <c r="L29" s="10"/>
    </row>
    <row r="30" spans="1:12">
      <c r="A30" s="38" t="s">
        <v>151</v>
      </c>
      <c r="B30">
        <v>22</v>
      </c>
      <c r="D30" s="38" t="s">
        <v>150</v>
      </c>
      <c r="E30">
        <v>567</v>
      </c>
      <c r="F30" s="4">
        <v>120</v>
      </c>
      <c r="G30" s="10"/>
      <c r="H30" s="29"/>
      <c r="I30" s="29">
        <v>20</v>
      </c>
      <c r="K30" s="29"/>
      <c r="L30" s="10"/>
    </row>
    <row r="31" spans="1:12">
      <c r="A31" s="38" t="s">
        <v>155</v>
      </c>
      <c r="B31">
        <v>23</v>
      </c>
      <c r="D31" s="38" t="s">
        <v>156</v>
      </c>
      <c r="F31" s="4"/>
      <c r="G31" s="10"/>
      <c r="H31" s="29"/>
      <c r="I31" s="29"/>
      <c r="J31" s="35"/>
      <c r="K31" s="29"/>
      <c r="L31" s="10">
        <v>155.88999999999999</v>
      </c>
    </row>
    <row r="32" spans="1:12">
      <c r="A32" s="38" t="s">
        <v>166</v>
      </c>
      <c r="B32">
        <v>24</v>
      </c>
      <c r="D32" s="38" t="s">
        <v>167</v>
      </c>
      <c r="F32" s="4"/>
      <c r="G32" s="10"/>
      <c r="H32" s="29"/>
      <c r="I32" s="29"/>
      <c r="J32" s="35"/>
      <c r="K32" s="29"/>
      <c r="L32" s="10">
        <v>208.97</v>
      </c>
    </row>
    <row r="33" spans="1:12">
      <c r="A33" s="38" t="s">
        <v>161</v>
      </c>
      <c r="B33">
        <v>25</v>
      </c>
      <c r="D33" s="38" t="s">
        <v>162</v>
      </c>
      <c r="E33">
        <v>568</v>
      </c>
      <c r="F33" s="4">
        <v>108</v>
      </c>
      <c r="G33" s="10"/>
      <c r="H33" s="29"/>
      <c r="I33" s="29">
        <v>18</v>
      </c>
      <c r="K33" s="29"/>
      <c r="L33" s="10"/>
    </row>
    <row r="34" spans="1:12">
      <c r="A34" s="38" t="s">
        <v>163</v>
      </c>
      <c r="B34">
        <v>26</v>
      </c>
      <c r="D34" s="38" t="s">
        <v>164</v>
      </c>
      <c r="F34" s="4"/>
      <c r="G34" s="10"/>
      <c r="H34" s="29"/>
      <c r="I34" s="29"/>
      <c r="K34" s="29"/>
      <c r="L34" s="10">
        <v>503.6</v>
      </c>
    </row>
    <row r="35" spans="1:12">
      <c r="A35" s="38" t="s">
        <v>165</v>
      </c>
      <c r="B35">
        <v>27</v>
      </c>
      <c r="D35" s="38" t="s">
        <v>164</v>
      </c>
      <c r="E35">
        <v>569</v>
      </c>
      <c r="F35" s="4"/>
      <c r="G35" s="10">
        <v>200</v>
      </c>
      <c r="H35" s="29"/>
      <c r="I35" s="29"/>
      <c r="K35" s="29"/>
      <c r="L35" s="10"/>
    </row>
    <row r="36" spans="1:12">
      <c r="A36" s="38" t="s">
        <v>170</v>
      </c>
      <c r="B36">
        <v>28</v>
      </c>
      <c r="D36" s="38" t="s">
        <v>171</v>
      </c>
      <c r="F36" s="4"/>
      <c r="G36" s="10"/>
      <c r="H36" s="29"/>
      <c r="I36" s="29"/>
      <c r="K36" s="29"/>
      <c r="L36" s="54">
        <v>10.91</v>
      </c>
    </row>
    <row r="37" spans="1:12">
      <c r="A37" s="38" t="s">
        <v>176</v>
      </c>
      <c r="B37">
        <v>29</v>
      </c>
      <c r="D37" s="38" t="s">
        <v>177</v>
      </c>
      <c r="F37" s="4"/>
      <c r="G37" s="10"/>
      <c r="H37" s="29"/>
      <c r="I37" s="29"/>
      <c r="K37" s="29"/>
      <c r="L37" s="54">
        <v>24260</v>
      </c>
    </row>
    <row r="38" spans="1:12">
      <c r="A38" s="38" t="s">
        <v>178</v>
      </c>
      <c r="B38">
        <v>30</v>
      </c>
      <c r="D38" s="38" t="s">
        <v>179</v>
      </c>
      <c r="F38" s="4"/>
      <c r="G38" s="10"/>
      <c r="H38" s="29"/>
      <c r="I38" s="29"/>
      <c r="K38" s="29"/>
      <c r="L38" s="54">
        <v>188.54</v>
      </c>
    </row>
    <row r="39" spans="1:12">
      <c r="A39" s="38" t="s">
        <v>180</v>
      </c>
      <c r="B39">
        <v>31</v>
      </c>
      <c r="D39" s="38" t="s">
        <v>175</v>
      </c>
      <c r="F39" s="4"/>
      <c r="G39" s="10"/>
      <c r="H39" s="29"/>
      <c r="I39" s="29"/>
      <c r="K39" s="29">
        <v>5500</v>
      </c>
      <c r="L39" s="54"/>
    </row>
    <row r="40" spans="1:12">
      <c r="A40" s="38" t="s">
        <v>181</v>
      </c>
      <c r="B40">
        <v>32</v>
      </c>
      <c r="D40" s="38" t="s">
        <v>175</v>
      </c>
      <c r="F40" s="4">
        <v>30000</v>
      </c>
      <c r="G40" s="10"/>
      <c r="H40" s="29"/>
      <c r="I40" s="29"/>
      <c r="K40" s="29"/>
      <c r="L40" s="54"/>
    </row>
    <row r="41" spans="1:12">
      <c r="A41" s="38" t="s">
        <v>190</v>
      </c>
      <c r="B41">
        <v>33</v>
      </c>
      <c r="D41" s="38" t="s">
        <v>191</v>
      </c>
      <c r="F41" s="4">
        <v>745</v>
      </c>
      <c r="G41" s="29"/>
      <c r="I41" s="29"/>
      <c r="K41" s="29"/>
      <c r="L41" s="54"/>
    </row>
    <row r="42" spans="1:12">
      <c r="A42" s="38" t="s">
        <v>182</v>
      </c>
      <c r="B42">
        <v>34</v>
      </c>
      <c r="D42" s="38" t="s">
        <v>189</v>
      </c>
      <c r="E42">
        <v>577</v>
      </c>
      <c r="F42" s="4">
        <v>66.709999999999994</v>
      </c>
      <c r="G42" s="29"/>
      <c r="I42" s="4">
        <v>11.11</v>
      </c>
      <c r="K42" s="29"/>
      <c r="L42" s="54"/>
    </row>
    <row r="43" spans="1:12">
      <c r="A43" s="38" t="s">
        <v>63</v>
      </c>
      <c r="B43">
        <v>35</v>
      </c>
      <c r="D43" s="38" t="s">
        <v>199</v>
      </c>
      <c r="F43" s="4">
        <v>79.599999999999994</v>
      </c>
      <c r="G43" s="29"/>
      <c r="I43" s="4"/>
      <c r="K43" s="29"/>
      <c r="L43" s="54"/>
    </row>
    <row r="44" spans="1:12">
      <c r="A44" s="38" t="s">
        <v>187</v>
      </c>
      <c r="B44">
        <v>36</v>
      </c>
      <c r="D44" s="38" t="s">
        <v>188</v>
      </c>
      <c r="F44" s="4"/>
      <c r="G44" s="29"/>
      <c r="I44" s="29"/>
      <c r="K44" s="29"/>
      <c r="L44" s="54">
        <v>695.16</v>
      </c>
    </row>
    <row r="45" spans="1:12">
      <c r="A45" s="38" t="s">
        <v>206</v>
      </c>
      <c r="B45">
        <v>37</v>
      </c>
      <c r="D45" s="38" t="s">
        <v>207</v>
      </c>
      <c r="F45" s="4"/>
      <c r="G45" s="29"/>
      <c r="I45" s="29"/>
      <c r="K45" s="29"/>
      <c r="L45" s="54">
        <v>344.82</v>
      </c>
    </row>
    <row r="46" spans="1:12">
      <c r="A46" s="38" t="s">
        <v>193</v>
      </c>
      <c r="B46">
        <v>38</v>
      </c>
      <c r="D46" s="38" t="s">
        <v>207</v>
      </c>
      <c r="F46" s="4"/>
      <c r="G46" s="29"/>
      <c r="I46" s="29"/>
      <c r="K46" s="29"/>
      <c r="L46" s="54">
        <v>100</v>
      </c>
    </row>
    <row r="47" spans="1:12">
      <c r="A47" s="38" t="s">
        <v>197</v>
      </c>
      <c r="B47">
        <v>39</v>
      </c>
      <c r="D47" s="38" t="s">
        <v>198</v>
      </c>
      <c r="E47">
        <v>571</v>
      </c>
      <c r="F47" s="4">
        <v>318.48</v>
      </c>
      <c r="G47" s="29"/>
      <c r="I47" s="29"/>
      <c r="K47" s="29"/>
      <c r="L47" s="54"/>
    </row>
    <row r="48" spans="1:12">
      <c r="A48" s="38" t="s">
        <v>4</v>
      </c>
      <c r="B48">
        <v>40</v>
      </c>
      <c r="D48" s="38" t="s">
        <v>192</v>
      </c>
      <c r="F48" s="4"/>
      <c r="G48" s="29"/>
      <c r="I48" s="29"/>
      <c r="K48" s="29"/>
      <c r="L48" s="54">
        <v>427.68</v>
      </c>
    </row>
    <row r="49" spans="1:12">
      <c r="A49" s="38" t="s">
        <v>208</v>
      </c>
      <c r="B49">
        <v>41</v>
      </c>
      <c r="D49" s="38" t="s">
        <v>194</v>
      </c>
      <c r="F49" s="29"/>
      <c r="G49" s="29"/>
      <c r="I49" s="29"/>
      <c r="K49" s="29"/>
      <c r="L49" s="54">
        <v>25.42</v>
      </c>
    </row>
    <row r="50" spans="1:12">
      <c r="A50" s="38" t="s">
        <v>195</v>
      </c>
      <c r="B50">
        <v>42</v>
      </c>
      <c r="D50" s="38" t="s">
        <v>196</v>
      </c>
      <c r="E50">
        <v>578</v>
      </c>
      <c r="F50" s="29">
        <v>267.62</v>
      </c>
      <c r="G50" s="29"/>
      <c r="I50" s="29"/>
      <c r="K50" s="29"/>
      <c r="L50" s="54"/>
    </row>
    <row r="51" spans="1:12">
      <c r="A51" s="38" t="s">
        <v>200</v>
      </c>
      <c r="B51">
        <v>43</v>
      </c>
      <c r="D51" s="38" t="s">
        <v>201</v>
      </c>
      <c r="E51">
        <v>575</v>
      </c>
      <c r="F51" s="29">
        <v>750</v>
      </c>
      <c r="G51" s="29"/>
      <c r="I51" s="29"/>
      <c r="K51" s="29"/>
      <c r="L51" s="54"/>
    </row>
    <row r="52" spans="1:12">
      <c r="A52" s="38" t="s">
        <v>213</v>
      </c>
      <c r="B52">
        <v>44</v>
      </c>
      <c r="D52" s="38" t="s">
        <v>202</v>
      </c>
      <c r="E52">
        <v>572</v>
      </c>
      <c r="F52" s="29">
        <v>15</v>
      </c>
      <c r="G52" s="29"/>
      <c r="I52" s="29"/>
      <c r="K52" s="29"/>
      <c r="L52" s="54"/>
    </row>
    <row r="53" spans="1:12">
      <c r="A53" s="38" t="s">
        <v>214</v>
      </c>
      <c r="B53">
        <v>45</v>
      </c>
      <c r="D53" s="38" t="s">
        <v>202</v>
      </c>
      <c r="E53">
        <v>573</v>
      </c>
      <c r="F53" s="29">
        <v>15</v>
      </c>
      <c r="G53" s="29"/>
      <c r="I53" s="29"/>
      <c r="K53" s="29"/>
      <c r="L53" s="54"/>
    </row>
    <row r="54" spans="1:12">
      <c r="A54" s="38" t="s">
        <v>215</v>
      </c>
      <c r="B54">
        <v>46</v>
      </c>
      <c r="D54" s="38" t="s">
        <v>202</v>
      </c>
      <c r="E54">
        <v>574</v>
      </c>
      <c r="F54" s="29">
        <v>15</v>
      </c>
      <c r="G54" s="29"/>
      <c r="I54" s="29"/>
      <c r="K54" s="29"/>
      <c r="L54" s="54"/>
    </row>
    <row r="55" spans="1:12">
      <c r="A55" s="38" t="s">
        <v>216</v>
      </c>
      <c r="B55">
        <v>47</v>
      </c>
      <c r="D55" s="38" t="s">
        <v>217</v>
      </c>
      <c r="F55" s="29"/>
      <c r="G55" s="29"/>
      <c r="I55" s="29"/>
      <c r="K55" s="29"/>
      <c r="L55" s="54">
        <v>232.93</v>
      </c>
    </row>
    <row r="56" spans="1:12">
      <c r="A56" s="38" t="s">
        <v>63</v>
      </c>
      <c r="B56">
        <v>48</v>
      </c>
      <c r="D56" s="38" t="s">
        <v>224</v>
      </c>
      <c r="F56" s="29">
        <v>79.599999999999994</v>
      </c>
      <c r="G56" s="29"/>
      <c r="I56" s="29"/>
      <c r="K56" s="29"/>
      <c r="L56" s="54"/>
    </row>
    <row r="57" spans="1:12">
      <c r="A57" s="38" t="s">
        <v>225</v>
      </c>
      <c r="B57">
        <v>49</v>
      </c>
      <c r="D57" s="38" t="s">
        <v>226</v>
      </c>
      <c r="F57" s="29"/>
      <c r="G57" s="29"/>
      <c r="I57" s="29"/>
      <c r="K57" s="29"/>
      <c r="L57" s="54">
        <v>249.69</v>
      </c>
    </row>
    <row r="58" spans="1:12">
      <c r="A58" s="38" t="s">
        <v>227</v>
      </c>
      <c r="B58">
        <v>50</v>
      </c>
      <c r="D58" s="38" t="s">
        <v>223</v>
      </c>
      <c r="E58">
        <v>579</v>
      </c>
      <c r="F58" s="29">
        <v>22</v>
      </c>
      <c r="G58" s="29"/>
      <c r="I58" s="29"/>
      <c r="K58" s="29"/>
      <c r="L58" s="54"/>
    </row>
    <row r="59" spans="1:12">
      <c r="A59" s="38" t="s">
        <v>228</v>
      </c>
      <c r="B59">
        <v>51</v>
      </c>
      <c r="D59" s="38" t="s">
        <v>229</v>
      </c>
      <c r="E59">
        <v>580</v>
      </c>
      <c r="F59" s="4">
        <v>318.48</v>
      </c>
      <c r="G59" s="4"/>
      <c r="I59" s="29"/>
      <c r="K59" s="29"/>
      <c r="L59" s="54"/>
    </row>
    <row r="60" spans="1:12">
      <c r="A60" s="38"/>
      <c r="D60" s="38"/>
      <c r="F60" s="4"/>
      <c r="G60" s="4"/>
      <c r="I60" s="29"/>
      <c r="K60" s="29"/>
      <c r="L60" s="54"/>
    </row>
    <row r="61" spans="1:12">
      <c r="A61" s="38"/>
      <c r="D61" s="38"/>
      <c r="F61" s="4"/>
      <c r="G61" s="4"/>
      <c r="I61" s="29"/>
      <c r="K61" s="29"/>
      <c r="L61" s="4"/>
    </row>
    <row r="62" spans="1:12">
      <c r="A62" s="38"/>
      <c r="D62" s="38"/>
      <c r="F62" s="4"/>
      <c r="G62" s="4"/>
      <c r="I62" s="29"/>
      <c r="L62" s="29"/>
    </row>
    <row r="63" spans="1:12">
      <c r="A63" s="38"/>
      <c r="D63" s="38"/>
      <c r="F63" s="4"/>
      <c r="G63" s="4"/>
      <c r="I63" s="29"/>
      <c r="L63" s="29"/>
    </row>
    <row r="64" spans="1:12" ht="13" thickBot="1">
      <c r="A64" s="2" t="s">
        <v>47</v>
      </c>
      <c r="F64" s="9">
        <f>SUM(F8:F63)</f>
        <v>38984.670000000006</v>
      </c>
      <c r="G64" s="9">
        <f>SUM(G8:G59)</f>
        <v>200</v>
      </c>
      <c r="H64" s="27"/>
      <c r="I64" s="41">
        <f>SUM(I8:I62)</f>
        <v>294.41000000000003</v>
      </c>
      <c r="J64" s="27"/>
      <c r="K64" s="11">
        <f>SUM(K8:K62)</f>
        <v>8500</v>
      </c>
      <c r="L64" s="11">
        <f>SUM(L6:L63)</f>
        <v>30942.449999999997</v>
      </c>
    </row>
    <row r="65" ht="13" thickTop="1"/>
  </sheetData>
  <mergeCells count="1">
    <mergeCell ref="F4:I4"/>
  </mergeCells>
  <phoneticPr fontId="0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topLeftCell="B6" zoomScale="150" zoomScaleNormal="150" zoomScalePageLayoutView="150" workbookViewId="0">
      <pane xSplit="30760" topLeftCell="X1"/>
      <selection activeCell="J25" sqref="J25"/>
      <selection pane="topRight" activeCell="X1" sqref="X1"/>
    </sheetView>
  </sheetViews>
  <sheetFormatPr baseColWidth="10" defaultColWidth="8.83203125" defaultRowHeight="12" x14ac:dyDescent="0"/>
  <cols>
    <col min="1" max="1" width="9.6640625" hidden="1" customWidth="1"/>
    <col min="2" max="2" width="16.1640625" customWidth="1"/>
    <col min="3" max="3" width="4.6640625" customWidth="1"/>
    <col min="4" max="4" width="6.6640625" customWidth="1"/>
    <col min="5" max="5" width="5" customWidth="1"/>
    <col min="6" max="6" width="4.83203125" customWidth="1"/>
    <col min="7" max="7" width="7.5" customWidth="1"/>
    <col min="8" max="8" width="7.33203125" customWidth="1"/>
    <col min="9" max="9" width="5.6640625" customWidth="1"/>
    <col min="10" max="10" width="4.5" customWidth="1"/>
    <col min="11" max="11" width="5" customWidth="1"/>
    <col min="12" max="12" width="4.33203125" customWidth="1"/>
    <col min="13" max="13" width="4.6640625" customWidth="1"/>
    <col min="14" max="14" width="6.1640625" customWidth="1"/>
    <col min="15" max="15" width="7.5" customWidth="1"/>
    <col min="16" max="16" width="11.5" customWidth="1"/>
    <col min="17" max="17" width="9.83203125" customWidth="1"/>
    <col min="19" max="19" width="7.5" customWidth="1"/>
  </cols>
  <sheetData>
    <row r="2" spans="1:24" ht="15">
      <c r="G2" s="1" t="s">
        <v>75</v>
      </c>
    </row>
    <row r="3" spans="1:24" ht="15">
      <c r="G3" s="1"/>
    </row>
    <row r="4" spans="1:24">
      <c r="A4">
        <v>1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2" t="s">
        <v>19</v>
      </c>
      <c r="P4" s="2" t="s">
        <v>25</v>
      </c>
      <c r="Q4" s="2" t="s">
        <v>24</v>
      </c>
      <c r="R4" s="2" t="s">
        <v>5</v>
      </c>
      <c r="S4" s="2"/>
    </row>
    <row r="5" spans="1:24">
      <c r="B5" s="2"/>
      <c r="O5" s="2"/>
      <c r="P5" s="2"/>
    </row>
    <row r="6" spans="1:24" ht="42">
      <c r="B6" s="2" t="s">
        <v>20</v>
      </c>
      <c r="C6">
        <v>363</v>
      </c>
      <c r="D6">
        <v>202</v>
      </c>
      <c r="E6">
        <v>126</v>
      </c>
      <c r="F6">
        <v>78</v>
      </c>
      <c r="G6">
        <v>72</v>
      </c>
      <c r="H6">
        <v>29</v>
      </c>
      <c r="I6">
        <v>84</v>
      </c>
      <c r="J6">
        <v>128</v>
      </c>
      <c r="K6">
        <v>97</v>
      </c>
      <c r="L6">
        <v>86</v>
      </c>
      <c r="M6">
        <v>161</v>
      </c>
      <c r="N6">
        <v>104</v>
      </c>
      <c r="O6">
        <f>SUM(C6:N6)</f>
        <v>1530</v>
      </c>
      <c r="P6" s="29">
        <f>MMULT(O6,0.06)</f>
        <v>91.8</v>
      </c>
      <c r="X6" s="37"/>
    </row>
    <row r="7" spans="1:24">
      <c r="A7">
        <v>3</v>
      </c>
      <c r="P7" s="29"/>
    </row>
    <row r="8" spans="1:24">
      <c r="B8" s="2"/>
      <c r="P8" s="29"/>
    </row>
    <row r="9" spans="1:24">
      <c r="A9">
        <v>4</v>
      </c>
      <c r="B9" s="2" t="s">
        <v>62</v>
      </c>
      <c r="C9">
        <v>2</v>
      </c>
      <c r="D9">
        <v>11</v>
      </c>
      <c r="E9">
        <v>6</v>
      </c>
      <c r="F9">
        <v>3</v>
      </c>
      <c r="G9">
        <v>5</v>
      </c>
      <c r="H9">
        <v>3</v>
      </c>
      <c r="I9">
        <v>2</v>
      </c>
      <c r="J9">
        <v>3</v>
      </c>
      <c r="K9">
        <v>2</v>
      </c>
      <c r="L9">
        <v>5</v>
      </c>
      <c r="M9">
        <v>4</v>
      </c>
      <c r="N9">
        <v>3</v>
      </c>
      <c r="O9">
        <f>SUM(C9:N9)</f>
        <v>49</v>
      </c>
      <c r="P9" s="29"/>
    </row>
    <row r="10" spans="1:24">
      <c r="B10" s="2" t="s">
        <v>71</v>
      </c>
      <c r="O10">
        <v>72</v>
      </c>
      <c r="P10" s="29">
        <v>46.8</v>
      </c>
      <c r="Q10" s="4"/>
      <c r="S10" s="4"/>
    </row>
    <row r="11" spans="1:24">
      <c r="P11" s="29"/>
    </row>
    <row r="12" spans="1:24">
      <c r="B12" s="2" t="s">
        <v>21</v>
      </c>
      <c r="P12" s="29"/>
    </row>
    <row r="13" spans="1:24">
      <c r="B13" t="s">
        <v>73</v>
      </c>
      <c r="E13" s="4"/>
      <c r="F13" s="4"/>
      <c r="P13" s="29">
        <f>SUM(D13:O13)</f>
        <v>0</v>
      </c>
      <c r="R13" s="4"/>
    </row>
    <row r="14" spans="1:24">
      <c r="A14">
        <v>5</v>
      </c>
      <c r="B14" t="s">
        <v>64</v>
      </c>
      <c r="D14" s="5"/>
      <c r="G14" s="4"/>
      <c r="P14" s="29"/>
      <c r="R14" s="4"/>
    </row>
    <row r="15" spans="1:24">
      <c r="A15">
        <v>6</v>
      </c>
      <c r="D15" s="4"/>
      <c r="P15" s="29"/>
    </row>
    <row r="16" spans="1:24">
      <c r="A16">
        <v>7</v>
      </c>
      <c r="B16" t="s">
        <v>53</v>
      </c>
      <c r="D16" s="4"/>
      <c r="P16" s="29">
        <f>SUM(E16:O16)</f>
        <v>0</v>
      </c>
    </row>
    <row r="17" spans="1:19">
      <c r="A17">
        <v>8</v>
      </c>
      <c r="B17" s="38" t="s">
        <v>22</v>
      </c>
      <c r="C17">
        <v>2</v>
      </c>
      <c r="D17">
        <v>3</v>
      </c>
      <c r="E17">
        <v>3</v>
      </c>
      <c r="F17">
        <v>1</v>
      </c>
      <c r="G17">
        <v>1</v>
      </c>
      <c r="H17">
        <v>1</v>
      </c>
      <c r="I17">
        <v>2</v>
      </c>
      <c r="J17">
        <v>3</v>
      </c>
      <c r="K17">
        <v>1</v>
      </c>
      <c r="L17">
        <v>4</v>
      </c>
      <c r="M17">
        <v>3</v>
      </c>
      <c r="N17">
        <v>3</v>
      </c>
      <c r="O17">
        <f>SUM(C17:N17)</f>
        <v>27</v>
      </c>
      <c r="P17" s="29">
        <f>MMULT(O17,0.25)</f>
        <v>6.75</v>
      </c>
    </row>
    <row r="18" spans="1:19">
      <c r="A18">
        <v>9</v>
      </c>
      <c r="B18" s="38" t="s">
        <v>106</v>
      </c>
      <c r="P18" s="29">
        <v>25</v>
      </c>
      <c r="Q18" t="s">
        <v>107</v>
      </c>
    </row>
    <row r="19" spans="1:19">
      <c r="B19" s="38" t="s">
        <v>108</v>
      </c>
      <c r="G19" s="2"/>
      <c r="P19" s="29">
        <v>5.5</v>
      </c>
      <c r="Q19" t="s">
        <v>107</v>
      </c>
      <c r="R19">
        <v>0.92</v>
      </c>
    </row>
    <row r="20" spans="1:19">
      <c r="B20" s="38" t="s">
        <v>119</v>
      </c>
      <c r="P20" s="29">
        <v>25.97</v>
      </c>
      <c r="Q20" t="s">
        <v>107</v>
      </c>
      <c r="R20">
        <v>4.33</v>
      </c>
    </row>
    <row r="21" spans="1:19">
      <c r="B21" s="38" t="s">
        <v>120</v>
      </c>
      <c r="P21" s="29">
        <v>4.5</v>
      </c>
      <c r="Q21" s="10"/>
      <c r="R21" s="4">
        <v>0.75</v>
      </c>
    </row>
    <row r="22" spans="1:19">
      <c r="B22" s="38" t="s">
        <v>230</v>
      </c>
      <c r="P22" s="29">
        <v>8</v>
      </c>
      <c r="Q22" s="4"/>
      <c r="R22">
        <v>1.6</v>
      </c>
    </row>
    <row r="23" spans="1:19">
      <c r="B23" s="2"/>
      <c r="P23" s="29"/>
      <c r="Q23" s="4"/>
    </row>
    <row r="24" spans="1:19">
      <c r="H24" s="4"/>
      <c r="P24" s="29"/>
      <c r="Q24" s="4"/>
    </row>
    <row r="25" spans="1:19">
      <c r="A25" s="2"/>
      <c r="B25" s="2" t="s">
        <v>47</v>
      </c>
      <c r="P25" s="29"/>
      <c r="Q25" s="4"/>
    </row>
    <row r="26" spans="1:19" ht="13" thickBot="1">
      <c r="B26" s="2"/>
      <c r="P26" s="30"/>
      <c r="Q26" s="8"/>
    </row>
    <row r="27" spans="1:19" ht="14" thickTop="1" thickBot="1">
      <c r="P27" s="29">
        <f>SUM(P6:P26)</f>
        <v>214.32</v>
      </c>
      <c r="Q27" s="4"/>
      <c r="R27" s="36">
        <f>SUM(R5:R26)</f>
        <v>7.6</v>
      </c>
      <c r="S27" s="4"/>
    </row>
    <row r="28" spans="1:19" ht="13" thickTop="1"/>
    <row r="29" spans="1:19">
      <c r="G29" s="2" t="s">
        <v>41</v>
      </c>
      <c r="H29" s="55" t="s">
        <v>40</v>
      </c>
      <c r="I29" s="55"/>
    </row>
    <row r="30" spans="1:19">
      <c r="H30" t="s">
        <v>3</v>
      </c>
      <c r="I30" t="s">
        <v>1</v>
      </c>
      <c r="S30" s="4"/>
    </row>
    <row r="31" spans="1:19">
      <c r="B31" t="s">
        <v>60</v>
      </c>
      <c r="G31" s="10">
        <v>156.51</v>
      </c>
      <c r="H31">
        <v>27</v>
      </c>
    </row>
    <row r="32" spans="1:19">
      <c r="B32" t="s">
        <v>74</v>
      </c>
      <c r="G32" s="4">
        <v>200</v>
      </c>
      <c r="M32" s="13"/>
    </row>
    <row r="33" spans="2:9">
      <c r="B33" t="s">
        <v>25</v>
      </c>
      <c r="G33" s="4">
        <f>P27</f>
        <v>214.32</v>
      </c>
    </row>
    <row r="34" spans="2:9" ht="13" thickBot="1">
      <c r="B34" t="s">
        <v>61</v>
      </c>
      <c r="G34" s="9">
        <f>G31+G32-G33</f>
        <v>142.19</v>
      </c>
      <c r="H34">
        <f>O10-O9+H31</f>
        <v>50</v>
      </c>
      <c r="I34" s="4">
        <f>H34*0.62</f>
        <v>31</v>
      </c>
    </row>
    <row r="35" spans="2:9" ht="13" thickTop="1"/>
  </sheetData>
  <mergeCells count="1">
    <mergeCell ref="H29:I29"/>
  </mergeCells>
  <phoneticPr fontId="0" type="noConversion"/>
  <pageMargins left="0.75" right="0.75" top="1" bottom="1" header="0.5" footer="0.5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Accounts</vt:lpstr>
      <vt:lpstr>Reconciliations</vt:lpstr>
      <vt:lpstr>Savings account </vt:lpstr>
      <vt:lpstr>Current account</vt:lpstr>
      <vt:lpstr>Petty cash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 Palmer</cp:lastModifiedBy>
  <cp:lastPrinted>2018-03-30T10:12:39Z</cp:lastPrinted>
  <dcterms:created xsi:type="dcterms:W3CDTF">1996-10-14T23:33:28Z</dcterms:created>
  <dcterms:modified xsi:type="dcterms:W3CDTF">2018-03-30T10:13:53Z</dcterms:modified>
</cp:coreProperties>
</file>