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0720b0e52d6f72d1/New Clee 1/Accounts/Official Accounts/"/>
    </mc:Choice>
  </mc:AlternateContent>
  <xr:revisionPtr revIDLastSave="28" documentId="13_ncr:1_{84251B98-C979-451B-A351-38FC44F5D57A}" xr6:coauthVersionLast="47" xr6:coauthVersionMax="47" xr10:uidLastSave="{D2EB2245-DCE2-451D-839E-67CCD35CCB0C}"/>
  <bookViews>
    <workbookView xWindow="-120" yWindow="-120" windowWidth="24240" windowHeight="13020" activeTab="3" xr2:uid="{00000000-000D-0000-FFFF-FFFF00000000}"/>
  </bookViews>
  <sheets>
    <sheet name="Annual Accounts" sheetId="7" r:id="rId1"/>
    <sheet name="Reconciliations" sheetId="8" r:id="rId2"/>
    <sheet name="Savings account " sheetId="6" r:id="rId3"/>
    <sheet name="Current account" sheetId="2" r:id="rId4"/>
    <sheet name="Budget" sheetId="9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5" i="7" l="1"/>
  <c r="H35" i="7"/>
  <c r="F38" i="9"/>
  <c r="H33" i="9"/>
  <c r="F34" i="9"/>
  <c r="G9" i="9"/>
  <c r="I9" i="9" s="1"/>
  <c r="O86" i="2"/>
  <c r="P86" i="2"/>
  <c r="Q86" i="2"/>
  <c r="R86" i="2"/>
  <c r="S86" i="2"/>
  <c r="T86" i="2"/>
  <c r="U86" i="2"/>
  <c r="V86" i="2"/>
  <c r="G13" i="9" s="1"/>
  <c r="I13" i="9" s="1"/>
  <c r="W86" i="2"/>
  <c r="X86" i="2"/>
  <c r="G15" i="9" s="1"/>
  <c r="I15" i="9" s="1"/>
  <c r="Y86" i="2"/>
  <c r="Z86" i="2"/>
  <c r="G17" i="9" s="1"/>
  <c r="I17" i="9" s="1"/>
  <c r="AA86" i="2"/>
  <c r="AB86" i="2"/>
  <c r="AC86" i="2"/>
  <c r="AD86" i="2"/>
  <c r="AE86" i="2"/>
  <c r="N86" i="2"/>
  <c r="K84" i="2"/>
  <c r="K83" i="2"/>
  <c r="J86" i="2"/>
  <c r="I86" i="2"/>
  <c r="F86" i="2"/>
  <c r="E86" i="2"/>
  <c r="E34" i="9"/>
  <c r="G34" i="9"/>
  <c r="H32" i="9"/>
  <c r="H30" i="9"/>
  <c r="H31" i="9"/>
  <c r="H29" i="9"/>
  <c r="H28" i="9"/>
  <c r="G86" i="2"/>
  <c r="H23" i="9"/>
  <c r="G6" i="9"/>
  <c r="I6" i="9" s="1"/>
  <c r="G7" i="9"/>
  <c r="I7" i="9" s="1"/>
  <c r="G10" i="9"/>
  <c r="I10" i="9" s="1"/>
  <c r="G11" i="9"/>
  <c r="I11" i="9" s="1"/>
  <c r="G12" i="9"/>
  <c r="I12" i="9" s="1"/>
  <c r="G14" i="9"/>
  <c r="I14" i="9" s="1"/>
  <c r="G16" i="9"/>
  <c r="I16" i="9" s="1"/>
  <c r="G18" i="9"/>
  <c r="I18" i="9" s="1"/>
  <c r="G19" i="9"/>
  <c r="I19" i="9" s="1"/>
  <c r="G20" i="9"/>
  <c r="I20" i="9" s="1"/>
  <c r="G22" i="9"/>
  <c r="I22" i="9" s="1"/>
  <c r="D19" i="8"/>
  <c r="E6" i="8"/>
  <c r="F23" i="9"/>
  <c r="G8" i="9"/>
  <c r="I8" i="9" s="1"/>
  <c r="G21" i="9"/>
  <c r="I21" i="9" s="1"/>
  <c r="H34" i="9" l="1"/>
  <c r="G5" i="9"/>
  <c r="I5" i="9" s="1"/>
  <c r="I23" i="9" s="1"/>
  <c r="AF86" i="2"/>
  <c r="K9" i="2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G23" i="9" l="1"/>
  <c r="K55" i="2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H10" i="7"/>
  <c r="D21" i="8"/>
  <c r="H23" i="7"/>
  <c r="J6" i="6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E28" i="6"/>
  <c r="H28" i="6"/>
  <c r="F28" i="6" l="1"/>
  <c r="G28" i="6"/>
  <c r="E8" i="8"/>
  <c r="D20" i="8" l="1"/>
  <c r="D23" i="8" s="1"/>
  <c r="I28" i="6"/>
  <c r="G26" i="8" l="1"/>
  <c r="G28" i="8" s="1"/>
  <c r="H14" i="7"/>
  <c r="E7" i="8"/>
  <c r="E10" i="8" s="1"/>
  <c r="G13" i="8" s="1"/>
  <c r="G15" i="8" s="1"/>
  <c r="H9" i="7"/>
  <c r="H11" i="7" s="1"/>
  <c r="H15" i="7" l="1"/>
  <c r="H18" i="7" s="1"/>
</calcChain>
</file>

<file path=xl/sharedStrings.xml><?xml version="1.0" encoding="utf-8"?>
<sst xmlns="http://schemas.openxmlformats.org/spreadsheetml/2006/main" count="298" uniqueCount="210">
  <si>
    <t>CLEE ST. MARGARET PARISH COUNCIL</t>
  </si>
  <si>
    <t>ANNUAL ACCOUNTS</t>
  </si>
  <si>
    <t>YEAR ENDED 31 MARCH 2023</t>
  </si>
  <si>
    <t>2022/23</t>
  </si>
  <si>
    <t>2021/22</t>
  </si>
  <si>
    <t>£</t>
  </si>
  <si>
    <t>Balance Brought Forward - 1.4.2022</t>
  </si>
  <si>
    <t>Income</t>
  </si>
  <si>
    <t>Expenditure</t>
  </si>
  <si>
    <t>Balance Carried Forward  - 31.3.2023</t>
  </si>
  <si>
    <t>Represented By:-</t>
  </si>
  <si>
    <t>Current Account</t>
  </si>
  <si>
    <t>Savings Account</t>
  </si>
  <si>
    <t>Petty Cash</t>
  </si>
  <si>
    <t>Total Cash</t>
  </si>
  <si>
    <t>Investments</t>
  </si>
  <si>
    <t>Hargreave Lansdown Investments</t>
  </si>
  <si>
    <t>HL cash</t>
  </si>
  <si>
    <t>Assets Register</t>
  </si>
  <si>
    <t>Clee Liberty Common</t>
  </si>
  <si>
    <t>Bracken Crusher</t>
  </si>
  <si>
    <t>5 Oak Notice Boards</t>
  </si>
  <si>
    <t>3 Defibrillators and Cabinets</t>
  </si>
  <si>
    <t>2 Telephone Boxes</t>
  </si>
  <si>
    <t>Lenovo Laptop &amp; HP Printer (Clerk)</t>
  </si>
  <si>
    <t>Suzuki Kingquad</t>
  </si>
  <si>
    <t>Bench in village</t>
  </si>
  <si>
    <t>Total Assets</t>
  </si>
  <si>
    <t>SAVINGS ACCOUNT 22/23</t>
  </si>
  <si>
    <t>RECONCILIATION</t>
  </si>
  <si>
    <t>Balance brought forward</t>
  </si>
  <si>
    <t>Transfer to CA</t>
  </si>
  <si>
    <t xml:space="preserve">Balance carried forward - </t>
  </si>
  <si>
    <t>CURRENT ACCOUNT 22/23</t>
  </si>
  <si>
    <t>Income - Transfers &amp; Cheques</t>
  </si>
  <si>
    <t>Balance carried forward</t>
  </si>
  <si>
    <t>Savings Account 2022-2023</t>
  </si>
  <si>
    <t>INCOME</t>
  </si>
  <si>
    <t>C/F</t>
  </si>
  <si>
    <t>Item</t>
  </si>
  <si>
    <t>Date Recd.</t>
  </si>
  <si>
    <t>Direct Income</t>
  </si>
  <si>
    <t>VAT rebate</t>
  </si>
  <si>
    <t>Transfer from CA</t>
  </si>
  <si>
    <t>Total</t>
  </si>
  <si>
    <t>Balance</t>
  </si>
  <si>
    <t>Bank Interest April</t>
  </si>
  <si>
    <t>Bank Interest May</t>
  </si>
  <si>
    <t>NATS for 2021-22</t>
  </si>
  <si>
    <t>Bank Interest June</t>
  </si>
  <si>
    <t>Bank Interest July</t>
  </si>
  <si>
    <t>transfer to CA</t>
  </si>
  <si>
    <t>Bank interest August</t>
  </si>
  <si>
    <t>Bank interest September</t>
  </si>
  <si>
    <t>Bank interest October</t>
  </si>
  <si>
    <t>Bank interest November</t>
  </si>
  <si>
    <t>Bank interest December</t>
  </si>
  <si>
    <t>bank interest Jan</t>
  </si>
  <si>
    <t>Bank interest Feb</t>
  </si>
  <si>
    <t>Nats for 2022-23</t>
  </si>
  <si>
    <t>Bank interest March</t>
  </si>
  <si>
    <t>Totals</t>
  </si>
  <si>
    <t>Current Account 2022-2023</t>
  </si>
  <si>
    <t>EXPENDITURE</t>
  </si>
  <si>
    <t>Ext. Income</t>
  </si>
  <si>
    <t xml:space="preserve">Balance </t>
  </si>
  <si>
    <t>Invoice No</t>
  </si>
  <si>
    <t>Date</t>
  </si>
  <si>
    <t>Chq. No.</t>
  </si>
  <si>
    <t>Value</t>
  </si>
  <si>
    <t xml:space="preserve">Tfr to </t>
  </si>
  <si>
    <t>VAT Inc.</t>
  </si>
  <si>
    <t>Trf to CA</t>
  </si>
  <si>
    <t>savings</t>
  </si>
  <si>
    <t>Bracken</t>
  </si>
  <si>
    <t>Spraying</t>
  </si>
  <si>
    <t>Fuel</t>
  </si>
  <si>
    <t>Labour</t>
  </si>
  <si>
    <t>Compens</t>
  </si>
  <si>
    <t>admin</t>
  </si>
  <si>
    <t>Insurance</t>
  </si>
  <si>
    <t>solicitors</t>
  </si>
  <si>
    <t>subs</t>
  </si>
  <si>
    <t>salary</t>
  </si>
  <si>
    <t>Travel</t>
  </si>
  <si>
    <t>Church Mow</t>
  </si>
  <si>
    <t>Donations</t>
  </si>
  <si>
    <t>training</t>
  </si>
  <si>
    <t>defib</t>
  </si>
  <si>
    <t>hall fee</t>
  </si>
  <si>
    <t>Repairs</t>
  </si>
  <si>
    <t>Contingency</t>
  </si>
  <si>
    <t>Shropshire Council Precept</t>
  </si>
  <si>
    <t>HL income April</t>
  </si>
  <si>
    <t>BGC</t>
  </si>
  <si>
    <t>Open Spaces</t>
  </si>
  <si>
    <t>65982/05/22</t>
  </si>
  <si>
    <t>FPO</t>
  </si>
  <si>
    <t>SALC fee 22-23</t>
  </si>
  <si>
    <t>Zurich Insurance</t>
  </si>
  <si>
    <t>Fearn Heritage Archaeology</t>
  </si>
  <si>
    <t>replacement cheque</t>
  </si>
  <si>
    <t>H Coonick (Clerk Reimburse)</t>
  </si>
  <si>
    <t xml:space="preserve">HL income May </t>
  </si>
  <si>
    <t>HL income June</t>
  </si>
  <si>
    <t>First Rescue Defib Batteries</t>
  </si>
  <si>
    <t>DW-69239</t>
  </si>
  <si>
    <t>Transfer fom savings</t>
  </si>
  <si>
    <t>TFR</t>
  </si>
  <si>
    <t>Bracken contribution J Thirlwell</t>
  </si>
  <si>
    <t>DEP</t>
  </si>
  <si>
    <t>Bryn Tirion wayleave</t>
  </si>
  <si>
    <t>FPI</t>
  </si>
  <si>
    <t>HL Income July</t>
  </si>
  <si>
    <t>Laburnahm wayleave</t>
  </si>
  <si>
    <t>GatesHut Ltd (Donation to VHall)</t>
  </si>
  <si>
    <t>H Coonick Clerks Salary April -June</t>
  </si>
  <si>
    <t>H Coonick Travel</t>
  </si>
  <si>
    <t>P Massey Inv 58 Gate repair</t>
  </si>
  <si>
    <t>Shropshire Council Election Rech</t>
  </si>
  <si>
    <t>HMRC for H Coonick Clerk A-June</t>
  </si>
  <si>
    <t>Chq.645</t>
  </si>
  <si>
    <t>HMRC VAT refund 21-22</t>
  </si>
  <si>
    <t>Information Commissioners Office</t>
  </si>
  <si>
    <t>DD</t>
  </si>
  <si>
    <t>V A Matthews Cllr Pearsons Plaque</t>
  </si>
  <si>
    <t>HL Income August</t>
  </si>
  <si>
    <t>Transfer from Savings</t>
  </si>
  <si>
    <t>Stationary</t>
  </si>
  <si>
    <t>Tim Bennett Thistle Topping</t>
  </si>
  <si>
    <t>P Massey (bracken &amp; repairs)</t>
  </si>
  <si>
    <t>HL Income for September</t>
  </si>
  <si>
    <t>Mr Boxold (Defib Electric)</t>
  </si>
  <si>
    <t>G Chomeley (Defib Electric)</t>
  </si>
  <si>
    <t>S Evry (Defib Electric)</t>
  </si>
  <si>
    <t>HMRC (Clerks Salary July - Sept)</t>
  </si>
  <si>
    <t>HL Income October</t>
  </si>
  <si>
    <t>Izzy Bell Weedwiping</t>
  </si>
  <si>
    <t>J M Green (Stone road Gate keys)</t>
  </si>
  <si>
    <t>Agrii (Asuulox 20L)</t>
  </si>
  <si>
    <t>D Heighway (Fuel topping, harrowing)</t>
  </si>
  <si>
    <t>K Jackson (investment charges reimb)</t>
  </si>
  <si>
    <t>C&amp;J Supplies (Stoneroad padlock and Keys</t>
  </si>
  <si>
    <t>HL Income November</t>
  </si>
  <si>
    <t>D Heighway (stone road keys)</t>
  </si>
  <si>
    <t>Commoners Bracken Control contrib</t>
  </si>
  <si>
    <t>Open Reach</t>
  </si>
  <si>
    <t>National Grid</t>
  </si>
  <si>
    <t>H Coonick (reimburse defib pad)</t>
  </si>
  <si>
    <t>Commoners Compensation</t>
  </si>
  <si>
    <t>SLCC (CiLCA training for Clerk)</t>
  </si>
  <si>
    <t>SALC (CiLCA Training for Clerk)</t>
  </si>
  <si>
    <t>Numbers Plus (AED Service)</t>
  </si>
  <si>
    <t>Midlands Air Ambulance Donation</t>
  </si>
  <si>
    <t>Bethphage Oak Farm Donation</t>
  </si>
  <si>
    <t>HL Income December</t>
  </si>
  <si>
    <t xml:space="preserve">H Coonick Clerk Salary Oct-DEc </t>
  </si>
  <si>
    <t>HL income Jan 22</t>
  </si>
  <si>
    <t>CJ Supplies</t>
  </si>
  <si>
    <t>H Coonick (Clerk Reimburse inks)</t>
  </si>
  <si>
    <t>Village Hall Fee</t>
  </si>
  <si>
    <t>Transfer from savings</t>
  </si>
  <si>
    <t>HL Income Feb 22</t>
  </si>
  <si>
    <t>smartwater</t>
  </si>
  <si>
    <t>Donation to Village Hall</t>
  </si>
  <si>
    <t>HL Income March 22</t>
  </si>
  <si>
    <t xml:space="preserve"> H Coonick Clerks Salary Jan-march)</t>
  </si>
  <si>
    <t>Mr M Heighway (churchyard moving)</t>
  </si>
  <si>
    <t>NFU Insurance (Quadbike)</t>
  </si>
  <si>
    <t>Commoner Compensation</t>
  </si>
  <si>
    <t>Commoners Contrib Bracken Control</t>
  </si>
  <si>
    <t>Budget 2022-2023</t>
  </si>
  <si>
    <t>Budget</t>
  </si>
  <si>
    <t>Expend</t>
  </si>
  <si>
    <t>Expected</t>
  </si>
  <si>
    <t>Remain</t>
  </si>
  <si>
    <t>Bracken Crushing</t>
  </si>
  <si>
    <t>Asulox Purchase &amp; spraying</t>
  </si>
  <si>
    <t>Labour Costs</t>
  </si>
  <si>
    <t xml:space="preserve">Commoners Compensation </t>
  </si>
  <si>
    <t xml:space="preserve">Administration </t>
  </si>
  <si>
    <t>Solicitors fees</t>
  </si>
  <si>
    <t>Subscriptions</t>
  </si>
  <si>
    <t xml:space="preserve">Clerks Salary </t>
  </si>
  <si>
    <t>Travel Expenses</t>
  </si>
  <si>
    <t>Churchyard mowing</t>
  </si>
  <si>
    <t>Charity Donations</t>
  </si>
  <si>
    <t>Training</t>
  </si>
  <si>
    <t>Defibrillators</t>
  </si>
  <si>
    <t>Village Hall rental</t>
  </si>
  <si>
    <t xml:space="preserve">Actual </t>
  </si>
  <si>
    <t>Forecast</t>
  </si>
  <si>
    <t>Total Income</t>
  </si>
  <si>
    <t>Investments &amp; bank interest</t>
  </si>
  <si>
    <t>Nats</t>
  </si>
  <si>
    <t>Wayleaves</t>
  </si>
  <si>
    <t>Commoners Contribution</t>
  </si>
  <si>
    <t>VAT</t>
  </si>
  <si>
    <t>Other</t>
  </si>
  <si>
    <t>C&amp;J Supplies (Stoneroad Keys)</t>
  </si>
  <si>
    <t>HMRC Clerks pay</t>
  </si>
  <si>
    <t>FP0</t>
  </si>
  <si>
    <t>Bank Accounts As of 31st March, 2023</t>
  </si>
  <si>
    <t>Uncleared Expenditure</t>
  </si>
  <si>
    <t>Uncleared Income</t>
  </si>
  <si>
    <t xml:space="preserve">Uncleared Expenditure </t>
  </si>
  <si>
    <t>Bank Account as of 31st March 2023</t>
  </si>
  <si>
    <t>Underspend</t>
  </si>
  <si>
    <t>Flail Topper and Weed wiper</t>
  </si>
  <si>
    <t>H Coonick Clerks Salary July -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</si>
</sst>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.00;[Red]&quot;£&quot;#,##0.00"/>
    <numFmt numFmtId="165" formatCode="#,##0.00;[Red]#,##0.00"/>
    <numFmt numFmtId="166" formatCode="&quot;£&quot;#,##0.00"/>
    <numFmt numFmtId="167" formatCode="dd/mm/yyyy;@"/>
    <numFmt numFmtId="168" formatCode="d/m/yy;@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u val="doubleAccounting"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16" fontId="2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" fontId="3" fillId="0" borderId="0" xfId="0" applyNumberFormat="1" applyFont="1"/>
    <xf numFmtId="0" fontId="2" fillId="0" borderId="0" xfId="0" applyFont="1" applyAlignment="1">
      <alignment horizontal="center"/>
    </xf>
    <xf numFmtId="43" fontId="0" fillId="0" borderId="0" xfId="0" applyNumberFormat="1"/>
    <xf numFmtId="14" fontId="0" fillId="0" borderId="0" xfId="0" applyNumberFormat="1"/>
    <xf numFmtId="43" fontId="0" fillId="0" borderId="1" xfId="0" applyNumberFormat="1" applyBorder="1"/>
    <xf numFmtId="43" fontId="3" fillId="0" borderId="0" xfId="0" applyNumberFormat="1" applyFont="1"/>
    <xf numFmtId="164" fontId="0" fillId="0" borderId="0" xfId="0" applyNumberFormat="1"/>
    <xf numFmtId="43" fontId="0" fillId="0" borderId="0" xfId="1" applyFont="1"/>
    <xf numFmtId="43" fontId="6" fillId="0" borderId="0" xfId="1" applyFont="1"/>
    <xf numFmtId="43" fontId="6" fillId="0" borderId="1" xfId="1" applyFont="1" applyBorder="1"/>
    <xf numFmtId="0" fontId="3" fillId="0" borderId="0" xfId="0" applyFont="1" applyAlignment="1">
      <alignment wrapText="1"/>
    </xf>
    <xf numFmtId="0" fontId="1" fillId="0" borderId="0" xfId="0" applyFont="1"/>
    <xf numFmtId="14" fontId="1" fillId="0" borderId="0" xfId="0" applyNumberFormat="1" applyFont="1"/>
    <xf numFmtId="43" fontId="1" fillId="0" borderId="0" xfId="0" applyNumberFormat="1" applyFont="1"/>
    <xf numFmtId="0" fontId="9" fillId="0" borderId="0" xfId="0" applyFont="1"/>
    <xf numFmtId="4" fontId="1" fillId="0" borderId="0" xfId="0" applyNumberFormat="1" applyFont="1"/>
    <xf numFmtId="4" fontId="9" fillId="0" borderId="0" xfId="0" applyNumberFormat="1" applyFont="1"/>
    <xf numFmtId="8" fontId="0" fillId="0" borderId="0" xfId="0" applyNumberFormat="1"/>
    <xf numFmtId="6" fontId="0" fillId="0" borderId="0" xfId="0" applyNumberFormat="1"/>
    <xf numFmtId="43" fontId="9" fillId="0" borderId="0" xfId="0" applyNumberFormat="1" applyFont="1"/>
    <xf numFmtId="0" fontId="10" fillId="0" borderId="0" xfId="0" applyFont="1"/>
    <xf numFmtId="166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43" fontId="6" fillId="0" borderId="0" xfId="1" applyFont="1" applyAlignment="1" applyProtection="1"/>
    <xf numFmtId="3" fontId="6" fillId="0" borderId="0" xfId="0" applyNumberFormat="1" applyFont="1"/>
    <xf numFmtId="167" fontId="0" fillId="0" borderId="0" xfId="0" applyNumberFormat="1"/>
    <xf numFmtId="167" fontId="3" fillId="0" borderId="0" xfId="0" applyNumberFormat="1" applyFont="1"/>
    <xf numFmtId="167" fontId="1" fillId="0" borderId="0" xfId="0" applyNumberFormat="1" applyFont="1"/>
    <xf numFmtId="167" fontId="9" fillId="0" borderId="0" xfId="0" applyNumberFormat="1" applyFont="1"/>
    <xf numFmtId="0" fontId="11" fillId="0" borderId="0" xfId="0" applyFont="1"/>
    <xf numFmtId="167" fontId="11" fillId="0" borderId="0" xfId="0" applyNumberFormat="1" applyFont="1"/>
    <xf numFmtId="4" fontId="11" fillId="0" borderId="0" xfId="0" applyNumberFormat="1" applyFont="1"/>
    <xf numFmtId="43" fontId="11" fillId="0" borderId="0" xfId="0" applyNumberFormat="1" applyFont="1"/>
    <xf numFmtId="43" fontId="12" fillId="0" borderId="0" xfId="0" applyNumberFormat="1" applyFont="1"/>
    <xf numFmtId="43" fontId="13" fillId="0" borderId="0" xfId="1" applyFont="1"/>
    <xf numFmtId="0" fontId="15" fillId="0" borderId="0" xfId="0" applyFont="1"/>
    <xf numFmtId="43" fontId="14" fillId="0" borderId="0" xfId="1" applyFont="1" applyBorder="1"/>
    <xf numFmtId="0" fontId="13" fillId="0" borderId="0" xfId="0" applyFont="1" applyAlignment="1">
      <alignment horizontal="center"/>
    </xf>
    <xf numFmtId="0" fontId="12" fillId="0" borderId="0" xfId="0" applyFont="1"/>
    <xf numFmtId="4" fontId="13" fillId="0" borderId="0" xfId="0" applyNumberFormat="1" applyFont="1" applyAlignment="1">
      <alignment horizontal="right"/>
    </xf>
    <xf numFmtId="4" fontId="13" fillId="0" borderId="0" xfId="0" applyNumberFormat="1" applyFont="1"/>
    <xf numFmtId="4" fontId="13" fillId="0" borderId="1" xfId="0" applyNumberFormat="1" applyFont="1" applyBorder="1"/>
    <xf numFmtId="4" fontId="12" fillId="0" borderId="0" xfId="0" applyNumberFormat="1" applyFont="1"/>
    <xf numFmtId="0" fontId="13" fillId="0" borderId="0" xfId="0" applyFont="1"/>
    <xf numFmtId="2" fontId="13" fillId="0" borderId="0" xfId="0" applyNumberFormat="1" applyFont="1"/>
    <xf numFmtId="43" fontId="13" fillId="0" borderId="0" xfId="1" applyFont="1" applyBorder="1"/>
    <xf numFmtId="43" fontId="13" fillId="0" borderId="1" xfId="1" applyFont="1" applyBorder="1"/>
    <xf numFmtId="165" fontId="13" fillId="0" borderId="0" xfId="0" applyNumberFormat="1" applyFont="1"/>
    <xf numFmtId="43" fontId="13" fillId="0" borderId="1" xfId="0" applyNumberFormat="1" applyFont="1" applyBorder="1"/>
    <xf numFmtId="8" fontId="17" fillId="0" borderId="0" xfId="0" applyNumberFormat="1" applyFont="1"/>
    <xf numFmtId="4" fontId="17" fillId="0" borderId="0" xfId="0" applyNumberFormat="1" applyFont="1"/>
    <xf numFmtId="0" fontId="18" fillId="0" borderId="0" xfId="0" applyFont="1"/>
    <xf numFmtId="43" fontId="18" fillId="0" borderId="0" xfId="0" applyNumberFormat="1" applyFont="1"/>
    <xf numFmtId="0" fontId="19" fillId="0" borderId="0" xfId="0" applyFont="1"/>
    <xf numFmtId="167" fontId="1" fillId="0" borderId="0" xfId="0" applyNumberFormat="1" applyFont="1" applyAlignment="1">
      <alignment horizontal="right"/>
    </xf>
    <xf numFmtId="43" fontId="20" fillId="0" borderId="0" xfId="1" applyFont="1"/>
    <xf numFmtId="4" fontId="20" fillId="0" borderId="0" xfId="0" applyNumberFormat="1" applyFont="1"/>
    <xf numFmtId="168" fontId="1" fillId="0" borderId="0" xfId="0" applyNumberFormat="1" applyFont="1"/>
    <xf numFmtId="168" fontId="0" fillId="0" borderId="0" xfId="0" applyNumberFormat="1"/>
    <xf numFmtId="167" fontId="11" fillId="0" borderId="0" xfId="0" applyNumberFormat="1" applyFont="1" applyAlignment="1">
      <alignment horizontal="right"/>
    </xf>
    <xf numFmtId="166" fontId="0" fillId="0" borderId="0" xfId="0" applyNumberFormat="1"/>
    <xf numFmtId="0" fontId="21" fillId="0" borderId="0" xfId="0" applyFont="1"/>
    <xf numFmtId="0" fontId="22" fillId="0" borderId="0" xfId="0" applyFont="1"/>
    <xf numFmtId="166" fontId="22" fillId="0" borderId="0" xfId="0" applyNumberFormat="1" applyFont="1"/>
    <xf numFmtId="166" fontId="0" fillId="0" borderId="3" xfId="0" applyNumberFormat="1" applyBorder="1"/>
    <xf numFmtId="166" fontId="22" fillId="0" borderId="3" xfId="0" applyNumberFormat="1" applyFont="1" applyBorder="1"/>
    <xf numFmtId="4" fontId="0" fillId="0" borderId="3" xfId="0" applyNumberFormat="1" applyBorder="1"/>
    <xf numFmtId="2" fontId="9" fillId="0" borderId="0" xfId="0" applyNumberFormat="1" applyFont="1"/>
    <xf numFmtId="0" fontId="23" fillId="0" borderId="0" xfId="0" applyFont="1"/>
    <xf numFmtId="2" fontId="1" fillId="0" borderId="0" xfId="0" applyNumberFormat="1" applyFont="1"/>
    <xf numFmtId="166" fontId="6" fillId="0" borderId="0" xfId="0" applyNumberFormat="1" applyFont="1"/>
    <xf numFmtId="43" fontId="16" fillId="0" borderId="2" xfId="1" applyFont="1" applyBorder="1"/>
    <xf numFmtId="166" fontId="2" fillId="0" borderId="0" xfId="0" applyNumberFormat="1" applyFont="1"/>
    <xf numFmtId="0" fontId="3" fillId="0" borderId="0" xfId="0" applyFont="1" applyAlignment="1">
      <alignment horizontal="center"/>
    </xf>
  </cellXfs>
  <cellStyles count="35">
    <cellStyle name="Comma" xfId="1" builtinId="3"/>
    <cellStyle name="Followed Hyperlink" xfId="16" builtinId="9" hidden="1"/>
    <cellStyle name="Followed Hyperlink" xfId="22" builtinId="9" hidden="1"/>
    <cellStyle name="Followed Hyperlink" xfId="28" builtinId="9" hidden="1"/>
    <cellStyle name="Followed Hyperlink" xfId="26" builtinId="9" hidden="1"/>
    <cellStyle name="Followed Hyperlink" xfId="24" builtinId="9" hidden="1"/>
    <cellStyle name="Followed Hyperlink" xfId="32" builtinId="9" hidden="1"/>
    <cellStyle name="Followed Hyperlink" xfId="12" builtinId="9" hidden="1"/>
    <cellStyle name="Followed Hyperlink" xfId="2" builtinId="9" hidden="1"/>
    <cellStyle name="Followed Hyperlink" xfId="8" builtinId="9" hidden="1"/>
    <cellStyle name="Followed Hyperlink" xfId="34" builtinId="9" hidden="1"/>
    <cellStyle name="Followed Hyperlink" xfId="30" builtinId="9" hidden="1"/>
    <cellStyle name="Followed Hyperlink" xfId="10" builtinId="9" hidden="1"/>
    <cellStyle name="Followed Hyperlink" xfId="18" builtinId="9" hidden="1"/>
    <cellStyle name="Followed Hyperlink" xfId="6" builtinId="9" hidden="1"/>
    <cellStyle name="Followed Hyperlink" xfId="4" builtinId="9" hidden="1"/>
    <cellStyle name="Followed Hyperlink" xfId="14" builtinId="9" hidden="1"/>
    <cellStyle name="Followed Hyperlink" xfId="20" builtinId="9" hidden="1"/>
    <cellStyle name="Hyperlink" xfId="19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21" builtinId="8" hidden="1"/>
    <cellStyle name="Hyperlink" xfId="23" builtinId="8" hidden="1"/>
    <cellStyle name="Hyperlink" xfId="33" builtinId="8" hidden="1"/>
    <cellStyle name="Hyperlink" xfId="17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zoomScale="125" zoomScaleNormal="125" zoomScalePageLayoutView="125" workbookViewId="0">
      <selection activeCell="K35" sqref="K35"/>
    </sheetView>
  </sheetViews>
  <sheetFormatPr defaultColWidth="8.85546875" defaultRowHeight="12.75" x14ac:dyDescent="0.2"/>
  <cols>
    <col min="3" max="3" width="10.7109375" customWidth="1"/>
    <col min="4" max="4" width="6.7109375" customWidth="1"/>
    <col min="5" max="5" width="6.28515625" customWidth="1"/>
    <col min="6" max="7" width="6.7109375" hidden="1" customWidth="1"/>
    <col min="8" max="8" width="13.85546875" customWidth="1"/>
    <col min="9" max="9" width="3.140625" customWidth="1"/>
    <col min="10" max="10" width="5" customWidth="1"/>
    <col min="11" max="11" width="14" customWidth="1"/>
    <col min="12" max="12" width="10.7109375" customWidth="1"/>
    <col min="13" max="13" width="12.140625" customWidth="1"/>
  </cols>
  <sheetData>
    <row r="1" spans="1:13" ht="18" x14ac:dyDescent="0.25">
      <c r="A1" s="10" t="s">
        <v>0</v>
      </c>
    </row>
    <row r="2" spans="1:13" ht="18" x14ac:dyDescent="0.25">
      <c r="A2" s="10"/>
    </row>
    <row r="3" spans="1:13" ht="18" x14ac:dyDescent="0.25">
      <c r="A3" s="10" t="s">
        <v>1</v>
      </c>
    </row>
    <row r="4" spans="1:13" ht="18" x14ac:dyDescent="0.25">
      <c r="A4" s="10" t="s">
        <v>2</v>
      </c>
      <c r="J4" s="20"/>
    </row>
    <row r="5" spans="1:13" ht="15.75" x14ac:dyDescent="0.25">
      <c r="A5" s="2"/>
      <c r="H5" s="14" t="s">
        <v>3</v>
      </c>
      <c r="K5" s="50" t="s">
        <v>4</v>
      </c>
    </row>
    <row r="6" spans="1:13" ht="15.75" x14ac:dyDescent="0.25">
      <c r="A6" s="1"/>
      <c r="B6" s="11"/>
      <c r="C6" s="11"/>
      <c r="D6" s="11"/>
      <c r="E6" s="11"/>
      <c r="F6" s="11"/>
      <c r="G6" s="11"/>
      <c r="H6" s="12" t="s">
        <v>5</v>
      </c>
      <c r="K6" s="50" t="s">
        <v>5</v>
      </c>
    </row>
    <row r="7" spans="1:13" ht="15.75" x14ac:dyDescent="0.25">
      <c r="A7" s="1"/>
      <c r="B7" s="11"/>
      <c r="C7" s="11"/>
      <c r="D7" s="11"/>
      <c r="E7" s="11"/>
      <c r="F7" s="11"/>
      <c r="G7" s="11"/>
      <c r="H7" s="11"/>
      <c r="K7" s="51"/>
    </row>
    <row r="8" spans="1:13" ht="15.75" x14ac:dyDescent="0.25">
      <c r="A8" s="1" t="s">
        <v>6</v>
      </c>
      <c r="B8" s="11"/>
      <c r="C8" s="11"/>
      <c r="D8" s="11"/>
      <c r="E8" s="11"/>
      <c r="F8" s="11"/>
      <c r="G8" s="11"/>
      <c r="H8" s="21">
        <v>25091.34</v>
      </c>
      <c r="I8" s="7"/>
      <c r="K8" s="52">
        <v>25750.81</v>
      </c>
    </row>
    <row r="9" spans="1:13" ht="15.75" x14ac:dyDescent="0.25">
      <c r="A9" s="1" t="s">
        <v>7</v>
      </c>
      <c r="B9" s="11"/>
      <c r="C9" s="11"/>
      <c r="D9" s="11"/>
      <c r="E9" s="11"/>
      <c r="F9" s="11"/>
      <c r="G9" s="11"/>
      <c r="H9" s="21">
        <f>'Savings account '!I28+'Current account'!J86</f>
        <v>17441.68</v>
      </c>
      <c r="I9" s="7"/>
      <c r="K9" s="53">
        <v>12913.04</v>
      </c>
    </row>
    <row r="10" spans="1:13" ht="15.75" x14ac:dyDescent="0.25">
      <c r="A10" s="1" t="s">
        <v>8</v>
      </c>
      <c r="B10" s="11"/>
      <c r="C10" s="11"/>
      <c r="D10" s="11"/>
      <c r="E10" s="11"/>
      <c r="F10" s="11"/>
      <c r="G10" s="11"/>
      <c r="H10" s="21">
        <f>SUM('Current account'!E86)</f>
        <v>16143.550000000001</v>
      </c>
      <c r="I10" s="7"/>
      <c r="K10" s="53">
        <v>13572.510000000004</v>
      </c>
    </row>
    <row r="11" spans="1:13" ht="15.75" x14ac:dyDescent="0.25">
      <c r="A11" s="1" t="s">
        <v>9</v>
      </c>
      <c r="B11" s="11"/>
      <c r="C11" s="11"/>
      <c r="D11" s="11"/>
      <c r="E11" s="11"/>
      <c r="F11" s="11"/>
      <c r="G11" s="11"/>
      <c r="H11" s="22">
        <f>SUM(H8-H10+H9)</f>
        <v>26389.47</v>
      </c>
      <c r="I11" s="7"/>
      <c r="K11" s="54">
        <v>25091.339999999997</v>
      </c>
    </row>
    <row r="12" spans="1:13" ht="15.75" x14ac:dyDescent="0.25">
      <c r="A12" s="1"/>
      <c r="B12" s="11"/>
      <c r="C12" s="11"/>
      <c r="D12" s="11"/>
      <c r="E12" s="11"/>
      <c r="F12" s="11"/>
      <c r="G12" s="11"/>
      <c r="H12" s="21"/>
      <c r="K12" s="55"/>
    </row>
    <row r="13" spans="1:13" ht="15.75" x14ac:dyDescent="0.25">
      <c r="A13" s="1" t="s">
        <v>10</v>
      </c>
      <c r="B13" s="11"/>
      <c r="C13" s="11"/>
      <c r="D13" s="11"/>
      <c r="E13" s="11"/>
      <c r="F13" s="11"/>
      <c r="G13" s="11"/>
      <c r="H13" s="21"/>
      <c r="K13" s="56"/>
    </row>
    <row r="14" spans="1:13" ht="15.75" x14ac:dyDescent="0.25">
      <c r="A14" s="1" t="s">
        <v>11</v>
      </c>
      <c r="B14" s="11"/>
      <c r="C14" s="11"/>
      <c r="D14" s="11"/>
      <c r="E14" s="11"/>
      <c r="F14" s="11"/>
      <c r="G14" s="11"/>
      <c r="H14" s="47">
        <f>Reconciliations!D23</f>
        <v>739.65999999999804</v>
      </c>
      <c r="K14" s="57">
        <v>1754.31</v>
      </c>
      <c r="L14" s="27"/>
      <c r="M14" s="27"/>
    </row>
    <row r="15" spans="1:13" ht="15.75" x14ac:dyDescent="0.25">
      <c r="A15" s="1" t="s">
        <v>12</v>
      </c>
      <c r="B15" s="11"/>
      <c r="C15" s="11"/>
      <c r="D15" s="11"/>
      <c r="E15" s="11"/>
      <c r="F15" s="11"/>
      <c r="G15" s="11"/>
      <c r="H15" s="36">
        <f>Reconciliations!E10</f>
        <v>25649.809999999998</v>
      </c>
      <c r="K15" s="53">
        <v>23337.03</v>
      </c>
    </row>
    <row r="16" spans="1:13" ht="14.25" customHeight="1" x14ac:dyDescent="0.25">
      <c r="A16" s="1"/>
      <c r="B16" s="11"/>
      <c r="C16" s="11"/>
      <c r="D16" s="11"/>
      <c r="F16" s="11"/>
      <c r="G16" s="11"/>
      <c r="H16" s="21"/>
      <c r="K16" s="53"/>
    </row>
    <row r="17" spans="1:12" ht="15.75" x14ac:dyDescent="0.25">
      <c r="A17" s="1" t="s">
        <v>13</v>
      </c>
      <c r="B17" s="11"/>
      <c r="C17" s="11"/>
      <c r="D17" s="11"/>
      <c r="E17" s="11"/>
      <c r="F17" s="11"/>
      <c r="G17" s="11"/>
      <c r="H17" s="21">
        <v>0</v>
      </c>
      <c r="K17" s="57">
        <v>0</v>
      </c>
    </row>
    <row r="18" spans="1:12" ht="15.75" x14ac:dyDescent="0.25">
      <c r="A18" s="1" t="s">
        <v>14</v>
      </c>
      <c r="B18" s="11"/>
      <c r="C18" s="11"/>
      <c r="D18" s="11"/>
      <c r="E18" s="11"/>
      <c r="F18" s="11"/>
      <c r="G18" s="11"/>
      <c r="H18" s="22">
        <f>SUM(H14:H17)</f>
        <v>26389.469999999994</v>
      </c>
      <c r="K18" s="54">
        <v>25091.34</v>
      </c>
    </row>
    <row r="19" spans="1:12" ht="15.75" x14ac:dyDescent="0.25">
      <c r="A19" s="1"/>
      <c r="B19" s="11"/>
      <c r="C19" s="11"/>
      <c r="D19" s="11"/>
      <c r="E19" s="11"/>
      <c r="F19" s="11"/>
      <c r="G19" s="11"/>
      <c r="H19" s="21"/>
      <c r="K19" s="51"/>
    </row>
    <row r="20" spans="1:12" ht="15.75" x14ac:dyDescent="0.25">
      <c r="A20" s="1" t="s">
        <v>15</v>
      </c>
      <c r="B20" s="11"/>
      <c r="C20" s="11"/>
      <c r="D20" s="11"/>
      <c r="E20" s="11"/>
      <c r="F20" s="11"/>
      <c r="G20" s="11"/>
      <c r="H20" s="21"/>
      <c r="K20" s="51"/>
    </row>
    <row r="21" spans="1:12" ht="15.75" x14ac:dyDescent="0.25">
      <c r="A21" s="1" t="s">
        <v>16</v>
      </c>
      <c r="E21" s="1"/>
      <c r="F21" s="1"/>
      <c r="G21" s="1"/>
      <c r="H21" s="62">
        <v>124393.22</v>
      </c>
      <c r="I21" s="21"/>
      <c r="J21" s="21"/>
      <c r="K21" s="47">
        <v>131526</v>
      </c>
      <c r="L21" s="37"/>
    </row>
    <row r="22" spans="1:12" ht="15.75" x14ac:dyDescent="0.25">
      <c r="A22" s="1" t="s">
        <v>17</v>
      </c>
      <c r="H22" s="63">
        <v>523.26</v>
      </c>
      <c r="I22" s="21"/>
      <c r="J22" s="21"/>
      <c r="K22" s="58">
        <v>1013</v>
      </c>
      <c r="L22" s="37"/>
    </row>
    <row r="23" spans="1:12" ht="17.25" x14ac:dyDescent="0.35">
      <c r="A23" s="1"/>
      <c r="H23" s="84">
        <f>SUM(H21:H22)</f>
        <v>124916.48</v>
      </c>
      <c r="I23" s="21"/>
      <c r="J23" s="21"/>
      <c r="K23" s="84">
        <v>132539</v>
      </c>
      <c r="L23" s="37"/>
    </row>
    <row r="24" spans="1:12" ht="15.75" x14ac:dyDescent="0.25">
      <c r="A24" s="1"/>
      <c r="H24" s="49"/>
      <c r="I24" s="21"/>
      <c r="J24" s="21"/>
      <c r="K24" s="58"/>
      <c r="L24" s="37"/>
    </row>
    <row r="25" spans="1:12" ht="18" x14ac:dyDescent="0.25">
      <c r="A25" s="1" t="s">
        <v>18</v>
      </c>
      <c r="E25" s="10"/>
      <c r="H25" s="48"/>
      <c r="J25" s="10"/>
      <c r="K25" s="51"/>
    </row>
    <row r="26" spans="1:12" ht="15.75" x14ac:dyDescent="0.25">
      <c r="A26" s="1" t="s">
        <v>19</v>
      </c>
      <c r="E26" s="1"/>
      <c r="F26" s="1"/>
      <c r="G26" s="1"/>
      <c r="H26" s="47">
        <v>108000</v>
      </c>
      <c r="I26" s="21"/>
      <c r="J26" s="21"/>
      <c r="K26" s="47">
        <v>108000</v>
      </c>
      <c r="L26" s="37"/>
    </row>
    <row r="27" spans="1:12" ht="15.75" x14ac:dyDescent="0.25">
      <c r="A27" s="1" t="s">
        <v>20</v>
      </c>
      <c r="E27" s="1"/>
      <c r="F27" s="1"/>
      <c r="G27" s="1"/>
      <c r="H27" s="47">
        <v>3250</v>
      </c>
      <c r="I27" s="21"/>
      <c r="J27" s="21"/>
      <c r="K27" s="68">
        <v>3250</v>
      </c>
      <c r="L27" s="37"/>
    </row>
    <row r="28" spans="1:12" ht="15.75" x14ac:dyDescent="0.25">
      <c r="A28" s="1" t="s">
        <v>208</v>
      </c>
      <c r="E28" s="1"/>
      <c r="F28" s="1"/>
      <c r="G28" s="1"/>
      <c r="H28" s="47">
        <v>1</v>
      </c>
      <c r="I28" s="21"/>
      <c r="J28" s="21"/>
      <c r="K28" s="68">
        <v>1</v>
      </c>
      <c r="L28" s="37"/>
    </row>
    <row r="29" spans="1:12" ht="15.75" x14ac:dyDescent="0.25">
      <c r="A29" s="1" t="s">
        <v>21</v>
      </c>
      <c r="H29" s="60">
        <v>5</v>
      </c>
      <c r="K29" s="69">
        <v>5</v>
      </c>
    </row>
    <row r="30" spans="1:12" ht="15.75" x14ac:dyDescent="0.25">
      <c r="A30" s="1" t="s">
        <v>22</v>
      </c>
      <c r="H30" s="60">
        <v>3255</v>
      </c>
      <c r="K30" s="69">
        <v>3255</v>
      </c>
    </row>
    <row r="31" spans="1:12" ht="15.75" x14ac:dyDescent="0.25">
      <c r="A31" s="1" t="s">
        <v>23</v>
      </c>
      <c r="H31" s="60">
        <v>2</v>
      </c>
      <c r="K31" s="69">
        <v>2</v>
      </c>
    </row>
    <row r="32" spans="1:12" ht="15.75" x14ac:dyDescent="0.25">
      <c r="A32" s="1" t="s">
        <v>24</v>
      </c>
      <c r="B32" s="30"/>
      <c r="H32" s="60">
        <v>701.91</v>
      </c>
      <c r="K32" s="69">
        <v>701.91</v>
      </c>
    </row>
    <row r="33" spans="1:11" ht="15.75" x14ac:dyDescent="0.25">
      <c r="A33" s="1" t="s">
        <v>25</v>
      </c>
      <c r="B33" s="30"/>
      <c r="H33" s="60">
        <v>1</v>
      </c>
      <c r="K33" s="69">
        <v>1</v>
      </c>
    </row>
    <row r="34" spans="1:11" ht="15.75" x14ac:dyDescent="0.25">
      <c r="A34" s="1" t="s">
        <v>26</v>
      </c>
      <c r="B34" s="31"/>
      <c r="H34" s="60">
        <v>775</v>
      </c>
      <c r="K34" s="69">
        <v>775</v>
      </c>
    </row>
    <row r="35" spans="1:11" ht="15.75" x14ac:dyDescent="0.25">
      <c r="A35" s="1" t="s">
        <v>27</v>
      </c>
      <c r="H35" s="61">
        <f>SUM(H26:H34)</f>
        <v>115990.91</v>
      </c>
      <c r="K35" s="59">
        <f>SUM(K26:K34)</f>
        <v>115990.91</v>
      </c>
    </row>
    <row r="36" spans="1:11" x14ac:dyDescent="0.2">
      <c r="H36" s="48"/>
    </row>
    <row r="38" spans="1:11" x14ac:dyDescent="0.2">
      <c r="K38" s="15"/>
    </row>
    <row r="44" spans="1:11" ht="15.75" x14ac:dyDescent="0.25">
      <c r="F44" s="1"/>
    </row>
    <row r="54" spans="3:3" x14ac:dyDescent="0.2">
      <c r="C54" s="19"/>
    </row>
  </sheetData>
  <phoneticPr fontId="4" type="noConversion"/>
  <pageMargins left="0.75000000000000011" right="0.75000000000000011" top="1" bottom="1" header="0.5" footer="0.5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zoomScale="150" zoomScaleNormal="150" zoomScalePageLayoutView="150" workbookViewId="0">
      <selection activeCell="G26" sqref="G26"/>
    </sheetView>
  </sheetViews>
  <sheetFormatPr defaultColWidth="8.85546875" defaultRowHeight="12.75" x14ac:dyDescent="0.2"/>
  <cols>
    <col min="3" max="3" width="28.42578125" customWidth="1"/>
    <col min="4" max="4" width="25.42578125" customWidth="1"/>
    <col min="5" max="5" width="11.7109375" customWidth="1"/>
    <col min="7" max="7" width="11.28515625" customWidth="1"/>
  </cols>
  <sheetData>
    <row r="2" spans="1:9" x14ac:dyDescent="0.2">
      <c r="A2" s="2" t="s">
        <v>28</v>
      </c>
    </row>
    <row r="3" spans="1:9" x14ac:dyDescent="0.2">
      <c r="A3" s="2" t="s">
        <v>29</v>
      </c>
    </row>
    <row r="4" spans="1:9" x14ac:dyDescent="0.2">
      <c r="E4" s="5" t="s">
        <v>5</v>
      </c>
      <c r="I4" s="5"/>
    </row>
    <row r="5" spans="1:9" x14ac:dyDescent="0.2">
      <c r="E5" s="7"/>
    </row>
    <row r="6" spans="1:9" x14ac:dyDescent="0.2">
      <c r="A6" t="s">
        <v>30</v>
      </c>
      <c r="E6" s="7">
        <f>SUM('Savings account '!J4)</f>
        <v>23337.03</v>
      </c>
      <c r="I6" s="4"/>
    </row>
    <row r="7" spans="1:9" x14ac:dyDescent="0.2">
      <c r="A7" t="s">
        <v>7</v>
      </c>
      <c r="E7" s="7">
        <f>SUM('Savings account '!I28)</f>
        <v>9312.7800000000007</v>
      </c>
      <c r="I7" s="4"/>
    </row>
    <row r="8" spans="1:9" x14ac:dyDescent="0.2">
      <c r="A8" t="s">
        <v>31</v>
      </c>
      <c r="E8" s="7">
        <f>SUM('Savings account '!H28)</f>
        <v>7000</v>
      </c>
      <c r="I8" s="4"/>
    </row>
    <row r="9" spans="1:9" x14ac:dyDescent="0.2">
      <c r="E9" s="7"/>
      <c r="I9" s="4"/>
    </row>
    <row r="10" spans="1:9" ht="13.5" thickBot="1" x14ac:dyDescent="0.25">
      <c r="A10" s="24" t="s">
        <v>32</v>
      </c>
      <c r="E10" s="8">
        <f>E6+E7-E8</f>
        <v>25649.809999999998</v>
      </c>
      <c r="G10" s="7"/>
      <c r="I10" s="4"/>
    </row>
    <row r="11" spans="1:9" ht="13.5" thickTop="1" x14ac:dyDescent="0.2">
      <c r="A11" s="24" t="s">
        <v>203</v>
      </c>
      <c r="E11" s="7">
        <v>0</v>
      </c>
      <c r="I11" s="4"/>
    </row>
    <row r="12" spans="1:9" x14ac:dyDescent="0.2">
      <c r="A12" s="24" t="s">
        <v>204</v>
      </c>
      <c r="E12" s="7">
        <v>0</v>
      </c>
      <c r="G12" s="7"/>
      <c r="I12" s="4"/>
    </row>
    <row r="13" spans="1:9" x14ac:dyDescent="0.2">
      <c r="A13" s="24"/>
      <c r="E13" s="7"/>
      <c r="G13" s="79">
        <f>SUM(E10+E11-E12)</f>
        <v>25649.809999999998</v>
      </c>
      <c r="I13" s="4"/>
    </row>
    <row r="14" spans="1:9" x14ac:dyDescent="0.2">
      <c r="A14" s="24" t="s">
        <v>202</v>
      </c>
      <c r="G14" s="7">
        <v>25649.81</v>
      </c>
    </row>
    <row r="15" spans="1:9" x14ac:dyDescent="0.2">
      <c r="G15" s="79">
        <f>SUM(G13-G14)</f>
        <v>-3.637978807091713E-12</v>
      </c>
    </row>
    <row r="16" spans="1:9" x14ac:dyDescent="0.2">
      <c r="A16" s="2" t="s">
        <v>33</v>
      </c>
    </row>
    <row r="17" spans="1:7" x14ac:dyDescent="0.2">
      <c r="A17" s="2" t="s">
        <v>29</v>
      </c>
    </row>
    <row r="19" spans="1:7" x14ac:dyDescent="0.2">
      <c r="A19" t="s">
        <v>30</v>
      </c>
      <c r="D19" s="15">
        <f>SUM('Current account'!K5)</f>
        <v>1754.31</v>
      </c>
    </row>
    <row r="20" spans="1:7" x14ac:dyDescent="0.2">
      <c r="A20" t="s">
        <v>34</v>
      </c>
      <c r="D20" s="15">
        <f>'Current account'!I86+'Current account'!J86</f>
        <v>15128.9</v>
      </c>
    </row>
    <row r="21" spans="1:7" x14ac:dyDescent="0.2">
      <c r="A21" t="s">
        <v>8</v>
      </c>
      <c r="D21" s="15">
        <f>SUM('Current account'!E86)</f>
        <v>16143.550000000001</v>
      </c>
    </row>
    <row r="22" spans="1:7" x14ac:dyDescent="0.2">
      <c r="D22" s="15"/>
    </row>
    <row r="23" spans="1:7" ht="13.5" thickBot="1" x14ac:dyDescent="0.25">
      <c r="A23" t="s">
        <v>35</v>
      </c>
      <c r="D23" s="17">
        <f>D19+D20-D21</f>
        <v>739.65999999999804</v>
      </c>
    </row>
    <row r="24" spans="1:7" ht="13.5" thickTop="1" x14ac:dyDescent="0.2">
      <c r="A24" s="24" t="s">
        <v>204</v>
      </c>
      <c r="D24" s="15"/>
    </row>
    <row r="25" spans="1:7" x14ac:dyDescent="0.2">
      <c r="A25" s="24" t="s">
        <v>205</v>
      </c>
      <c r="D25" s="15">
        <v>319.27</v>
      </c>
    </row>
    <row r="26" spans="1:7" x14ac:dyDescent="0.2">
      <c r="D26" s="15"/>
      <c r="G26" s="77">
        <f>SUM(D23-D24+D25)</f>
        <v>1058.929999999998</v>
      </c>
    </row>
    <row r="27" spans="1:7" x14ac:dyDescent="0.2">
      <c r="A27" s="24" t="s">
        <v>206</v>
      </c>
      <c r="D27" s="26"/>
      <c r="G27" s="73">
        <v>1058.93</v>
      </c>
    </row>
    <row r="28" spans="1:7" x14ac:dyDescent="0.2">
      <c r="G28" s="77">
        <f>SUM(G26-G27)</f>
        <v>-2.0463630789890885E-12</v>
      </c>
    </row>
    <row r="29" spans="1:7" x14ac:dyDescent="0.2">
      <c r="A29" s="24"/>
      <c r="C29" s="4"/>
    </row>
    <row r="30" spans="1:7" x14ac:dyDescent="0.2">
      <c r="A30" s="24"/>
      <c r="C30" s="4"/>
    </row>
    <row r="31" spans="1:7" x14ac:dyDescent="0.2">
      <c r="C31" s="15"/>
    </row>
    <row r="32" spans="1:7" x14ac:dyDescent="0.2">
      <c r="C32" s="15"/>
    </row>
    <row r="33" spans="3:4" x14ac:dyDescent="0.2">
      <c r="C33" s="15"/>
    </row>
    <row r="34" spans="3:4" x14ac:dyDescent="0.2">
      <c r="C34" s="4"/>
      <c r="D34" s="7"/>
    </row>
    <row r="35" spans="3:4" x14ac:dyDescent="0.2">
      <c r="C35" s="4"/>
    </row>
  </sheetData>
  <phoneticPr fontId="4" type="noConversion"/>
  <pageMargins left="0.75" right="0.75" top="1" bottom="1" header="0.5" footer="0.5"/>
  <pageSetup paperSize="9" orientation="landscape" horizontalDpi="4294967293" verticalDpi="4294967293" copies="3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2"/>
  <sheetViews>
    <sheetView zoomScale="150" zoomScaleNormal="150" zoomScalePageLayoutView="150" workbookViewId="0">
      <selection activeCell="A28" sqref="A28"/>
    </sheetView>
  </sheetViews>
  <sheetFormatPr defaultColWidth="8.85546875" defaultRowHeight="12.75" x14ac:dyDescent="0.2"/>
  <cols>
    <col min="1" max="1" width="22.85546875" customWidth="1"/>
    <col min="2" max="2" width="10.42578125" customWidth="1"/>
    <col min="3" max="3" width="2.140625" customWidth="1"/>
    <col min="4" max="4" width="1.42578125" customWidth="1"/>
    <col min="5" max="5" width="12.7109375" customWidth="1"/>
    <col min="6" max="6" width="10.42578125" hidden="1" customWidth="1"/>
    <col min="7" max="7" width="13.42578125" customWidth="1"/>
    <col min="8" max="8" width="11.85546875" customWidth="1"/>
    <col min="9" max="9" width="9.85546875" customWidth="1"/>
    <col min="10" max="10" width="11.42578125" customWidth="1"/>
    <col min="11" max="11" width="10.42578125" customWidth="1"/>
  </cols>
  <sheetData>
    <row r="2" spans="1:12" ht="15.75" x14ac:dyDescent="0.25">
      <c r="C2" s="1" t="s">
        <v>36</v>
      </c>
      <c r="D2" s="1"/>
      <c r="F2" s="1"/>
      <c r="H2" s="3"/>
    </row>
    <row r="3" spans="1:12" ht="15.75" x14ac:dyDescent="0.25">
      <c r="C3" s="1"/>
      <c r="D3" s="1"/>
      <c r="E3" s="86" t="s">
        <v>37</v>
      </c>
      <c r="F3" s="86"/>
      <c r="G3" s="86"/>
      <c r="H3" s="3"/>
      <c r="I3" s="86"/>
      <c r="J3" s="86"/>
      <c r="K3" s="86"/>
    </row>
    <row r="4" spans="1:12" x14ac:dyDescent="0.2">
      <c r="E4" s="2"/>
      <c r="F4" s="2"/>
      <c r="G4" s="2"/>
      <c r="H4" s="2"/>
      <c r="I4" s="6" t="s">
        <v>38</v>
      </c>
      <c r="J4" s="34">
        <v>23337.03</v>
      </c>
      <c r="K4" s="6"/>
    </row>
    <row r="5" spans="1:12" x14ac:dyDescent="0.2">
      <c r="A5" s="2" t="s">
        <v>39</v>
      </c>
      <c r="B5" s="2" t="s">
        <v>40</v>
      </c>
      <c r="C5" s="2"/>
      <c r="D5" s="2"/>
      <c r="E5" s="6" t="s">
        <v>41</v>
      </c>
      <c r="F5" s="6" t="s">
        <v>42</v>
      </c>
      <c r="G5" s="6" t="s">
        <v>43</v>
      </c>
      <c r="H5" s="2" t="s">
        <v>31</v>
      </c>
      <c r="I5" s="6" t="s">
        <v>44</v>
      </c>
      <c r="J5" s="6" t="s">
        <v>45</v>
      </c>
      <c r="K5" s="6"/>
    </row>
    <row r="6" spans="1:12" x14ac:dyDescent="0.2">
      <c r="A6" t="s">
        <v>46</v>
      </c>
      <c r="B6" s="25">
        <v>44662</v>
      </c>
      <c r="E6" s="7">
        <v>0.21</v>
      </c>
      <c r="F6" s="7"/>
      <c r="G6" s="7"/>
      <c r="H6" s="7"/>
      <c r="I6" s="7"/>
      <c r="J6" s="7">
        <f>SUM(J4+E6-H6)</f>
        <v>23337.239999999998</v>
      </c>
      <c r="K6" s="7"/>
      <c r="L6" s="7"/>
    </row>
    <row r="7" spans="1:12" x14ac:dyDescent="0.2">
      <c r="A7" s="24" t="s">
        <v>47</v>
      </c>
      <c r="B7" s="25">
        <v>44690</v>
      </c>
      <c r="E7" s="7">
        <v>0.18</v>
      </c>
      <c r="F7" s="7"/>
      <c r="G7" s="7"/>
      <c r="H7" s="7"/>
      <c r="I7" s="7"/>
      <c r="J7" s="7">
        <f>SUM(J6+E7-H7)</f>
        <v>23337.42</v>
      </c>
      <c r="K7" s="7"/>
      <c r="L7" s="7"/>
    </row>
    <row r="8" spans="1:12" x14ac:dyDescent="0.2">
      <c r="A8" s="24" t="s">
        <v>48</v>
      </c>
      <c r="B8" s="25">
        <v>44691</v>
      </c>
      <c r="E8" s="7">
        <v>1291.4100000000001</v>
      </c>
      <c r="F8" s="7"/>
      <c r="G8" s="7"/>
      <c r="H8" s="7"/>
      <c r="I8" s="7"/>
      <c r="J8" s="7">
        <f t="shared" ref="J8:J27" si="0">SUM(J7+E8-H8)</f>
        <v>24628.829999999998</v>
      </c>
      <c r="K8" s="7"/>
      <c r="L8" s="7"/>
    </row>
    <row r="9" spans="1:12" x14ac:dyDescent="0.2">
      <c r="A9" s="24" t="s">
        <v>49</v>
      </c>
      <c r="B9" s="16">
        <v>44721</v>
      </c>
      <c r="E9" s="7">
        <v>0.21</v>
      </c>
      <c r="F9" s="7"/>
      <c r="G9" s="7"/>
      <c r="H9" s="7"/>
      <c r="I9" s="7"/>
      <c r="J9" s="7">
        <f t="shared" si="0"/>
        <v>24629.039999999997</v>
      </c>
      <c r="K9" s="7"/>
      <c r="L9" s="7"/>
    </row>
    <row r="10" spans="1:12" x14ac:dyDescent="0.2">
      <c r="A10" s="24" t="s">
        <v>31</v>
      </c>
      <c r="B10" s="16">
        <v>44747</v>
      </c>
      <c r="E10" s="7"/>
      <c r="F10" s="7"/>
      <c r="G10" s="7"/>
      <c r="H10" s="7">
        <v>1000</v>
      </c>
      <c r="I10" s="7"/>
      <c r="J10" s="7">
        <f t="shared" si="0"/>
        <v>23629.039999999997</v>
      </c>
      <c r="K10" s="7"/>
      <c r="L10" s="7"/>
    </row>
    <row r="11" spans="1:12" x14ac:dyDescent="0.2">
      <c r="A11" s="24" t="s">
        <v>50</v>
      </c>
      <c r="B11" s="25">
        <v>44753</v>
      </c>
      <c r="E11" s="7">
        <v>0.21</v>
      </c>
      <c r="F11" s="7"/>
      <c r="G11" s="7"/>
      <c r="H11" s="7"/>
      <c r="I11" s="7"/>
      <c r="J11" s="7">
        <f t="shared" si="0"/>
        <v>23629.249999999996</v>
      </c>
      <c r="K11" s="7"/>
      <c r="L11" s="7"/>
    </row>
    <row r="12" spans="1:12" x14ac:dyDescent="0.2">
      <c r="A12" t="s">
        <v>51</v>
      </c>
      <c r="B12" s="25">
        <v>44754</v>
      </c>
      <c r="H12" s="7">
        <v>1000</v>
      </c>
      <c r="J12" s="7">
        <f t="shared" si="0"/>
        <v>22629.249999999996</v>
      </c>
    </row>
    <row r="13" spans="1:12" x14ac:dyDescent="0.2">
      <c r="A13" s="24" t="s">
        <v>52</v>
      </c>
      <c r="B13" s="25">
        <v>44782</v>
      </c>
      <c r="E13" s="7">
        <v>0.75</v>
      </c>
      <c r="F13" s="7"/>
      <c r="G13" s="7"/>
      <c r="H13" s="7"/>
      <c r="I13" s="7"/>
      <c r="J13" s="7">
        <f t="shared" si="0"/>
        <v>22629.999999999996</v>
      </c>
      <c r="K13" s="7"/>
      <c r="L13" s="7"/>
    </row>
    <row r="14" spans="1:12" x14ac:dyDescent="0.2">
      <c r="A14" s="24" t="s">
        <v>53</v>
      </c>
      <c r="B14" s="25">
        <v>44813</v>
      </c>
      <c r="E14" s="7">
        <v>0.96</v>
      </c>
      <c r="F14" s="7"/>
      <c r="G14" s="7"/>
      <c r="H14" s="7"/>
      <c r="I14" s="7"/>
      <c r="J14" s="7">
        <f t="shared" si="0"/>
        <v>22630.959999999995</v>
      </c>
      <c r="K14" s="7"/>
      <c r="L14" s="7"/>
    </row>
    <row r="15" spans="1:12" x14ac:dyDescent="0.2">
      <c r="A15" s="24" t="s">
        <v>31</v>
      </c>
      <c r="B15" s="25">
        <v>44813</v>
      </c>
      <c r="E15" s="7"/>
      <c r="F15" s="7"/>
      <c r="G15" s="7"/>
      <c r="H15" s="7">
        <v>2500</v>
      </c>
      <c r="I15" s="7"/>
      <c r="J15" s="7">
        <f t="shared" si="0"/>
        <v>20130.959999999995</v>
      </c>
      <c r="K15" s="7"/>
      <c r="L15" s="7"/>
    </row>
    <row r="16" spans="1:12" ht="12" customHeight="1" x14ac:dyDescent="0.2">
      <c r="A16" s="24" t="s">
        <v>54</v>
      </c>
      <c r="B16" s="40">
        <v>44844</v>
      </c>
      <c r="E16" s="7">
        <v>0.85</v>
      </c>
      <c r="F16" s="7"/>
      <c r="G16" s="7"/>
      <c r="H16" s="7"/>
      <c r="I16" s="7"/>
      <c r="J16" s="7">
        <f t="shared" si="0"/>
        <v>20131.809999999994</v>
      </c>
      <c r="K16" s="7"/>
      <c r="L16" s="7"/>
    </row>
    <row r="17" spans="1:12" x14ac:dyDescent="0.2">
      <c r="A17" s="24" t="s">
        <v>55</v>
      </c>
      <c r="B17" s="70">
        <v>44874</v>
      </c>
      <c r="E17" s="7">
        <v>2.15</v>
      </c>
      <c r="F17" s="7"/>
      <c r="G17" s="7"/>
      <c r="H17" s="7"/>
      <c r="I17" s="7"/>
      <c r="J17" s="7">
        <f t="shared" si="0"/>
        <v>20133.959999999995</v>
      </c>
      <c r="K17" s="7"/>
      <c r="L17" s="7"/>
    </row>
    <row r="18" spans="1:12" hidden="1" x14ac:dyDescent="0.2">
      <c r="B18" s="71"/>
      <c r="E18" s="7"/>
      <c r="F18" s="7"/>
      <c r="G18" s="7"/>
      <c r="H18" s="7"/>
      <c r="I18" s="7"/>
      <c r="J18" s="7">
        <f t="shared" si="0"/>
        <v>20133.959999999995</v>
      </c>
      <c r="K18" s="7"/>
      <c r="L18" s="7"/>
    </row>
    <row r="19" spans="1:12" x14ac:dyDescent="0.2">
      <c r="A19" t="s">
        <v>56</v>
      </c>
      <c r="B19" s="70">
        <v>44904</v>
      </c>
      <c r="E19" s="7">
        <v>4.6100000000000003</v>
      </c>
      <c r="F19" s="7"/>
      <c r="G19" s="7"/>
      <c r="H19" s="7"/>
      <c r="I19" s="7"/>
      <c r="J19" s="7">
        <f t="shared" si="0"/>
        <v>20138.569999999996</v>
      </c>
      <c r="K19" s="7"/>
      <c r="L19" s="7"/>
    </row>
    <row r="20" spans="1:12" ht="15" customHeight="1" x14ac:dyDescent="0.2">
      <c r="A20" s="24" t="s">
        <v>57</v>
      </c>
      <c r="B20" s="70">
        <v>44904</v>
      </c>
      <c r="E20" s="7">
        <v>8.61</v>
      </c>
      <c r="F20" s="7"/>
      <c r="G20" s="7"/>
      <c r="H20" s="7"/>
      <c r="I20" s="7"/>
      <c r="J20" s="7">
        <f t="shared" si="0"/>
        <v>20147.179999999997</v>
      </c>
      <c r="K20" s="7"/>
      <c r="L20" s="7"/>
    </row>
    <row r="21" spans="1:12" hidden="1" x14ac:dyDescent="0.2">
      <c r="B21" s="71"/>
      <c r="E21" s="7"/>
      <c r="F21" s="7"/>
      <c r="G21" s="7"/>
      <c r="H21" s="7"/>
      <c r="I21" s="7"/>
      <c r="J21" s="7">
        <f t="shared" si="0"/>
        <v>20147.179999999997</v>
      </c>
      <c r="K21" s="7"/>
      <c r="L21" s="7"/>
    </row>
    <row r="22" spans="1:12" hidden="1" x14ac:dyDescent="0.2">
      <c r="B22" s="71"/>
      <c r="E22" s="7"/>
      <c r="F22" s="7"/>
      <c r="G22" s="7"/>
      <c r="H22" s="7"/>
      <c r="I22" s="7"/>
      <c r="J22" s="7">
        <f t="shared" si="0"/>
        <v>20147.179999999997</v>
      </c>
      <c r="K22" s="7"/>
      <c r="L22" s="7"/>
    </row>
    <row r="23" spans="1:12" x14ac:dyDescent="0.2">
      <c r="A23" s="24" t="s">
        <v>58</v>
      </c>
      <c r="B23" s="70">
        <v>44966</v>
      </c>
      <c r="E23" s="7">
        <v>10.27</v>
      </c>
      <c r="F23" s="7"/>
      <c r="G23" s="7"/>
      <c r="H23" s="7"/>
      <c r="I23" s="7"/>
      <c r="J23" s="7">
        <f t="shared" si="0"/>
        <v>20157.449999999997</v>
      </c>
      <c r="K23" s="7"/>
      <c r="L23" s="7"/>
    </row>
    <row r="24" spans="1:12" x14ac:dyDescent="0.2">
      <c r="A24" s="24" t="s">
        <v>31</v>
      </c>
      <c r="B24" s="70">
        <v>44967</v>
      </c>
      <c r="E24" s="7"/>
      <c r="F24" s="7"/>
      <c r="G24" s="7"/>
      <c r="H24" s="7">
        <v>500</v>
      </c>
      <c r="I24" s="7"/>
      <c r="J24" s="7">
        <f t="shared" si="0"/>
        <v>19657.449999999997</v>
      </c>
      <c r="K24" s="7"/>
      <c r="L24" s="7"/>
    </row>
    <row r="25" spans="1:12" x14ac:dyDescent="0.2">
      <c r="A25" s="24" t="s">
        <v>59</v>
      </c>
      <c r="B25" s="70">
        <v>45003</v>
      </c>
      <c r="E25" s="7">
        <v>7982.64</v>
      </c>
      <c r="F25" s="7"/>
      <c r="G25" s="7"/>
      <c r="H25" s="7"/>
      <c r="I25" s="7"/>
      <c r="J25" s="7">
        <f t="shared" si="0"/>
        <v>27640.089999999997</v>
      </c>
      <c r="K25" s="7"/>
      <c r="L25" s="7"/>
    </row>
    <row r="26" spans="1:12" x14ac:dyDescent="0.2">
      <c r="A26" s="24" t="s">
        <v>60</v>
      </c>
      <c r="B26" s="70">
        <v>44994</v>
      </c>
      <c r="E26" s="7">
        <v>9.7200000000000006</v>
      </c>
      <c r="J26" s="7">
        <f t="shared" si="0"/>
        <v>27649.809999999998</v>
      </c>
    </row>
    <row r="27" spans="1:12" x14ac:dyDescent="0.2">
      <c r="A27" s="24" t="s">
        <v>31</v>
      </c>
      <c r="B27" s="70">
        <v>45000</v>
      </c>
      <c r="E27" s="7"/>
      <c r="H27" s="7">
        <v>2000</v>
      </c>
      <c r="J27" s="7">
        <f t="shared" si="0"/>
        <v>25649.809999999998</v>
      </c>
    </row>
    <row r="28" spans="1:12" ht="13.5" thickBot="1" x14ac:dyDescent="0.25">
      <c r="A28" t="s">
        <v>61</v>
      </c>
      <c r="E28" s="8">
        <f>SUM(E6:E27)</f>
        <v>9312.7800000000007</v>
      </c>
      <c r="F28" s="8">
        <f>SUM(F9:F23)</f>
        <v>0</v>
      </c>
      <c r="G28" s="8">
        <f>SUM(G6:G23)</f>
        <v>0</v>
      </c>
      <c r="H28" s="8">
        <f>SUM(H6:H27)</f>
        <v>7000</v>
      </c>
      <c r="I28" s="8">
        <f>SUM(E28,F28,G28,)</f>
        <v>9312.7800000000007</v>
      </c>
      <c r="J28" s="7"/>
      <c r="K28" s="7"/>
    </row>
    <row r="29" spans="1:12" ht="13.5" thickTop="1" x14ac:dyDescent="0.2">
      <c r="E29" s="7"/>
      <c r="F29" s="7"/>
    </row>
    <row r="30" spans="1:12" x14ac:dyDescent="0.2">
      <c r="D30" s="9"/>
      <c r="E30" s="4"/>
    </row>
    <row r="31" spans="1:12" x14ac:dyDescent="0.2">
      <c r="D31" s="7"/>
    </row>
    <row r="32" spans="1:12" x14ac:dyDescent="0.2">
      <c r="B32" s="2"/>
      <c r="E32" s="4"/>
      <c r="F32" s="4"/>
    </row>
  </sheetData>
  <mergeCells count="2">
    <mergeCell ref="E3:G3"/>
    <mergeCell ref="I3:K3"/>
  </mergeCells>
  <phoneticPr fontId="4" type="noConversion"/>
  <pageMargins left="0.75000000000000011" right="0.75000000000000011" top="1" bottom="1" header="0.5" footer="0.5"/>
  <pageSetup paperSize="9" orientation="landscape" horizontalDpi="4294967293" verticalDpi="4294967293" copies="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F86"/>
  <sheetViews>
    <sheetView tabSelected="1" topLeftCell="A28" zoomScale="130" zoomScaleNormal="130" zoomScalePageLayoutView="150" workbookViewId="0">
      <selection activeCell="A42" sqref="A42"/>
    </sheetView>
  </sheetViews>
  <sheetFormatPr defaultColWidth="8.85546875" defaultRowHeight="12.75" x14ac:dyDescent="0.2"/>
  <cols>
    <col min="1" max="1" width="33" customWidth="1"/>
    <col min="2" max="2" width="11.28515625" customWidth="1"/>
    <col min="3" max="3" width="13.140625" style="38" customWidth="1"/>
    <col min="4" max="4" width="9.140625" customWidth="1"/>
    <col min="5" max="5" width="10.28515625" style="7" customWidth="1"/>
    <col min="6" max="6" width="9.42578125" customWidth="1"/>
    <col min="7" max="7" width="8.85546875" customWidth="1"/>
    <col min="8" max="8" width="3.42578125" customWidth="1"/>
    <col min="9" max="9" width="12.28515625" customWidth="1"/>
    <col min="10" max="10" width="10" customWidth="1"/>
    <col min="11" max="11" width="17.28515625" customWidth="1"/>
    <col min="25" max="26" width="9.7109375" customWidth="1"/>
    <col min="31" max="31" width="10.5703125" customWidth="1"/>
  </cols>
  <sheetData>
    <row r="2" spans="1:31" ht="15.75" x14ac:dyDescent="0.25">
      <c r="D2" s="1" t="s">
        <v>62</v>
      </c>
      <c r="H2" s="1"/>
    </row>
    <row r="3" spans="1:31" ht="15.75" x14ac:dyDescent="0.25">
      <c r="D3" s="1"/>
      <c r="H3" s="1"/>
      <c r="M3" s="3"/>
      <c r="N3" s="3"/>
      <c r="O3" s="3"/>
    </row>
    <row r="4" spans="1:31" x14ac:dyDescent="0.2">
      <c r="E4" s="86" t="s">
        <v>63</v>
      </c>
      <c r="F4" s="86"/>
      <c r="G4" s="86"/>
      <c r="I4" s="2"/>
      <c r="J4" s="13" t="s">
        <v>64</v>
      </c>
      <c r="K4" s="2" t="s">
        <v>65</v>
      </c>
    </row>
    <row r="5" spans="1:31" x14ac:dyDescent="0.2">
      <c r="A5" s="2" t="s">
        <v>39</v>
      </c>
      <c r="B5" s="2" t="s">
        <v>66</v>
      </c>
      <c r="C5" s="39" t="s">
        <v>67</v>
      </c>
      <c r="D5" s="2" t="s">
        <v>68</v>
      </c>
      <c r="E5" s="9" t="s">
        <v>69</v>
      </c>
      <c r="F5" s="2" t="s">
        <v>70</v>
      </c>
      <c r="G5" s="2" t="s">
        <v>71</v>
      </c>
      <c r="H5" s="2"/>
      <c r="I5" s="2" t="s">
        <v>72</v>
      </c>
      <c r="J5" s="6"/>
      <c r="K5" s="15">
        <v>1754.31</v>
      </c>
      <c r="L5" s="24" t="s">
        <v>38</v>
      </c>
    </row>
    <row r="6" spans="1:31" x14ac:dyDescent="0.2">
      <c r="A6" s="2"/>
      <c r="B6" s="2"/>
      <c r="C6" s="39"/>
      <c r="D6" s="2"/>
      <c r="E6" s="9"/>
      <c r="F6" s="2" t="s">
        <v>73</v>
      </c>
      <c r="G6" s="18"/>
      <c r="H6" s="2"/>
      <c r="I6" s="2"/>
      <c r="J6" s="23"/>
      <c r="N6" s="24" t="s">
        <v>74</v>
      </c>
      <c r="O6" s="24" t="s">
        <v>75</v>
      </c>
      <c r="P6" s="24" t="s">
        <v>76</v>
      </c>
      <c r="Q6" s="24" t="s">
        <v>77</v>
      </c>
      <c r="R6" s="24" t="s">
        <v>78</v>
      </c>
      <c r="S6" s="24" t="s">
        <v>79</v>
      </c>
      <c r="T6" t="s">
        <v>80</v>
      </c>
      <c r="U6" t="s">
        <v>81</v>
      </c>
      <c r="V6" t="s">
        <v>82</v>
      </c>
      <c r="W6" s="24" t="s">
        <v>83</v>
      </c>
      <c r="X6" s="24" t="s">
        <v>84</v>
      </c>
      <c r="Y6" s="24" t="s">
        <v>85</v>
      </c>
      <c r="Z6" s="24" t="s">
        <v>86</v>
      </c>
      <c r="AA6" s="24" t="s">
        <v>87</v>
      </c>
      <c r="AB6" s="24" t="s">
        <v>88</v>
      </c>
      <c r="AC6" s="24" t="s">
        <v>89</v>
      </c>
      <c r="AD6" s="24" t="s">
        <v>90</v>
      </c>
      <c r="AE6" s="24" t="s">
        <v>91</v>
      </c>
    </row>
    <row r="7" spans="1:31" hidden="1" x14ac:dyDescent="0.2">
      <c r="A7" s="2"/>
      <c r="B7" s="2"/>
      <c r="C7" s="39"/>
      <c r="D7" s="2"/>
      <c r="E7" s="9"/>
      <c r="F7" s="2"/>
      <c r="G7" s="18"/>
      <c r="H7" s="2"/>
      <c r="J7" s="2"/>
    </row>
    <row r="8" spans="1:31" x14ac:dyDescent="0.2">
      <c r="B8" s="2"/>
      <c r="C8" s="39"/>
      <c r="D8" s="2"/>
      <c r="E8" s="9"/>
      <c r="F8" s="2"/>
      <c r="G8" s="18"/>
      <c r="H8" s="2"/>
      <c r="J8" s="2"/>
    </row>
    <row r="9" spans="1:31" x14ac:dyDescent="0.2">
      <c r="A9" s="24" t="s">
        <v>92</v>
      </c>
      <c r="B9" s="2"/>
      <c r="C9" s="40">
        <v>44673</v>
      </c>
      <c r="D9" s="24"/>
      <c r="E9" s="9"/>
      <c r="F9" s="2"/>
      <c r="G9" s="18"/>
      <c r="H9" s="2"/>
      <c r="J9" s="27">
        <v>0</v>
      </c>
      <c r="K9" s="15">
        <f>SUM(K5-E9-F9+I9+J9)</f>
        <v>1754.31</v>
      </c>
    </row>
    <row r="10" spans="1:31" x14ac:dyDescent="0.2">
      <c r="A10" s="24" t="s">
        <v>93</v>
      </c>
      <c r="C10" s="38">
        <v>44664</v>
      </c>
      <c r="D10" s="24" t="s">
        <v>94</v>
      </c>
      <c r="F10" s="15"/>
      <c r="G10" s="15"/>
      <c r="I10" s="15"/>
      <c r="J10" s="82">
        <v>386.88</v>
      </c>
      <c r="K10" s="15">
        <f t="shared" ref="K10:K19" si="0">SUM(K9-E10-F10+I10+J10)</f>
        <v>2141.19</v>
      </c>
    </row>
    <row r="11" spans="1:31" x14ac:dyDescent="0.2">
      <c r="A11" s="24" t="s">
        <v>95</v>
      </c>
      <c r="B11" s="24" t="s">
        <v>96</v>
      </c>
      <c r="C11" s="38">
        <v>44705</v>
      </c>
      <c r="D11" s="24" t="s">
        <v>97</v>
      </c>
      <c r="E11" s="7">
        <v>45</v>
      </c>
      <c r="F11" s="15"/>
      <c r="G11" s="15"/>
      <c r="I11" s="15"/>
      <c r="J11" s="80"/>
      <c r="K11" s="15">
        <f t="shared" si="0"/>
        <v>2096.19</v>
      </c>
      <c r="V11">
        <v>45</v>
      </c>
    </row>
    <row r="12" spans="1:31" x14ac:dyDescent="0.2">
      <c r="A12" s="24" t="s">
        <v>98</v>
      </c>
      <c r="B12">
        <v>1458</v>
      </c>
      <c r="C12" s="40">
        <v>44705</v>
      </c>
      <c r="D12" s="24" t="s">
        <v>97</v>
      </c>
      <c r="E12" s="7">
        <v>140.79</v>
      </c>
      <c r="F12" s="15"/>
      <c r="G12" s="15"/>
      <c r="I12" s="15"/>
      <c r="J12" s="29"/>
      <c r="K12" s="15">
        <f t="shared" si="0"/>
        <v>1955.4</v>
      </c>
      <c r="V12">
        <v>140.79</v>
      </c>
    </row>
    <row r="13" spans="1:31" x14ac:dyDescent="0.2">
      <c r="A13" s="24" t="s">
        <v>99</v>
      </c>
      <c r="B13" s="24">
        <v>515227813</v>
      </c>
      <c r="C13" s="40">
        <v>44705</v>
      </c>
      <c r="D13" s="24" t="s">
        <v>97</v>
      </c>
      <c r="E13" s="28">
        <v>775.21</v>
      </c>
      <c r="F13" s="24"/>
      <c r="G13" s="26"/>
      <c r="H13" s="24"/>
      <c r="I13" s="24"/>
      <c r="J13" s="81"/>
      <c r="K13" s="15">
        <f t="shared" si="0"/>
        <v>1180.19</v>
      </c>
      <c r="T13">
        <v>775.21</v>
      </c>
    </row>
    <row r="14" spans="1:31" x14ac:dyDescent="0.2">
      <c r="A14" s="24" t="s">
        <v>100</v>
      </c>
      <c r="B14" s="24"/>
      <c r="C14" s="67">
        <v>44705</v>
      </c>
      <c r="D14" s="24" t="s">
        <v>97</v>
      </c>
      <c r="E14" s="28">
        <v>25.43</v>
      </c>
      <c r="F14" s="24"/>
      <c r="G14" s="26"/>
      <c r="H14" s="24"/>
      <c r="I14" s="24"/>
      <c r="J14" s="32"/>
      <c r="K14" s="15">
        <f t="shared" si="0"/>
        <v>1154.76</v>
      </c>
      <c r="L14" s="24" t="s">
        <v>101</v>
      </c>
      <c r="AE14" s="24">
        <v>25.43</v>
      </c>
    </row>
    <row r="15" spans="1:31" x14ac:dyDescent="0.2">
      <c r="A15" s="24" t="s">
        <v>102</v>
      </c>
      <c r="B15" s="24"/>
      <c r="C15" s="67">
        <v>44707</v>
      </c>
      <c r="D15" s="24" t="s">
        <v>97</v>
      </c>
      <c r="E15" s="28">
        <v>227.85</v>
      </c>
      <c r="F15" s="24"/>
      <c r="G15" s="26">
        <v>8.66</v>
      </c>
      <c r="H15" s="24"/>
      <c r="I15" s="24"/>
      <c r="J15" s="32"/>
      <c r="K15" s="15">
        <f t="shared" si="0"/>
        <v>926.91</v>
      </c>
      <c r="S15">
        <v>227.85</v>
      </c>
    </row>
    <row r="16" spans="1:31" x14ac:dyDescent="0.2">
      <c r="A16" s="24" t="s">
        <v>103</v>
      </c>
      <c r="B16" s="24"/>
      <c r="C16" s="40">
        <v>44693</v>
      </c>
      <c r="D16" s="24" t="s">
        <v>94</v>
      </c>
      <c r="E16" s="28"/>
      <c r="F16" s="26"/>
      <c r="G16" s="26"/>
      <c r="H16" s="24"/>
      <c r="I16" s="26"/>
      <c r="J16" s="82">
        <v>70.27</v>
      </c>
      <c r="K16" s="15">
        <f t="shared" si="0"/>
        <v>997.18</v>
      </c>
    </row>
    <row r="17" spans="1:31" x14ac:dyDescent="0.2">
      <c r="A17" s="24" t="s">
        <v>104</v>
      </c>
      <c r="B17" s="24"/>
      <c r="C17" s="40">
        <v>44726</v>
      </c>
      <c r="D17" s="24" t="s">
        <v>94</v>
      </c>
      <c r="E17" s="28"/>
      <c r="F17" s="26"/>
      <c r="G17" s="26"/>
      <c r="H17" s="24"/>
      <c r="I17" s="26"/>
      <c r="J17" s="28">
        <v>889.73</v>
      </c>
      <c r="K17" s="15">
        <f t="shared" si="0"/>
        <v>1886.9099999999999</v>
      </c>
    </row>
    <row r="18" spans="1:31" x14ac:dyDescent="0.2">
      <c r="A18" s="24" t="s">
        <v>105</v>
      </c>
      <c r="B18" s="24" t="s">
        <v>106</v>
      </c>
      <c r="C18" s="40">
        <v>44742</v>
      </c>
      <c r="D18" s="24" t="s">
        <v>97</v>
      </c>
      <c r="E18" s="28">
        <v>666</v>
      </c>
      <c r="F18" s="26"/>
      <c r="G18" s="26">
        <v>111</v>
      </c>
      <c r="H18" s="24"/>
      <c r="I18" s="26"/>
      <c r="J18" s="80"/>
      <c r="K18" s="15">
        <f t="shared" si="0"/>
        <v>1220.9099999999999</v>
      </c>
      <c r="AB18">
        <v>666</v>
      </c>
    </row>
    <row r="19" spans="1:31" x14ac:dyDescent="0.2">
      <c r="A19" s="24" t="s">
        <v>107</v>
      </c>
      <c r="B19" s="24"/>
      <c r="C19" s="40">
        <v>44747</v>
      </c>
      <c r="D19" s="24" t="s">
        <v>108</v>
      </c>
      <c r="E19" s="28"/>
      <c r="F19" s="26"/>
      <c r="G19" s="26"/>
      <c r="H19" s="24"/>
      <c r="I19" s="26">
        <v>1000</v>
      </c>
      <c r="J19" s="29"/>
      <c r="K19" s="15">
        <f t="shared" si="0"/>
        <v>2220.91</v>
      </c>
    </row>
    <row r="20" spans="1:31" x14ac:dyDescent="0.2">
      <c r="A20" s="24" t="s">
        <v>109</v>
      </c>
      <c r="B20" s="24"/>
      <c r="C20" s="40">
        <v>44749</v>
      </c>
      <c r="D20" s="24" t="s">
        <v>110</v>
      </c>
      <c r="E20" s="28"/>
      <c r="F20" s="26"/>
      <c r="G20" s="26"/>
      <c r="H20" s="24"/>
      <c r="I20" s="26"/>
      <c r="J20" s="28">
        <v>50</v>
      </c>
      <c r="K20" s="15">
        <f t="shared" ref="K20:K84" si="1">SUM(K19-E20-F20+I20+J20)</f>
        <v>2270.91</v>
      </c>
    </row>
    <row r="21" spans="1:31" x14ac:dyDescent="0.2">
      <c r="A21" s="42" t="s">
        <v>111</v>
      </c>
      <c r="B21" s="42"/>
      <c r="C21" s="43">
        <v>44753</v>
      </c>
      <c r="D21" s="42" t="s">
        <v>112</v>
      </c>
      <c r="E21" s="44"/>
      <c r="F21" s="42"/>
      <c r="G21" s="45"/>
      <c r="H21" s="42"/>
      <c r="I21" s="42"/>
      <c r="J21" s="24">
        <v>25.42</v>
      </c>
      <c r="K21" s="46">
        <f t="shared" si="1"/>
        <v>2296.33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31" x14ac:dyDescent="0.2">
      <c r="A22" s="42" t="s">
        <v>107</v>
      </c>
      <c r="B22" s="42"/>
      <c r="C22" s="43">
        <v>44754</v>
      </c>
      <c r="D22" s="42" t="s">
        <v>108</v>
      </c>
      <c r="E22" s="44"/>
      <c r="F22" s="42"/>
      <c r="G22" s="45"/>
      <c r="H22" s="42"/>
      <c r="I22" s="44">
        <v>1000</v>
      </c>
      <c r="J22" s="27"/>
      <c r="K22" s="46">
        <f t="shared" si="1"/>
        <v>3296.33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31" x14ac:dyDescent="0.2">
      <c r="A23" s="42" t="s">
        <v>113</v>
      </c>
      <c r="B23" s="42"/>
      <c r="C23" s="43">
        <v>44755</v>
      </c>
      <c r="D23" s="42" t="s">
        <v>94</v>
      </c>
      <c r="E23" s="44"/>
      <c r="F23" s="42"/>
      <c r="G23" s="45"/>
      <c r="H23" s="42"/>
      <c r="I23" s="42"/>
      <c r="J23" s="24">
        <v>758</v>
      </c>
      <c r="K23" s="46">
        <f t="shared" si="1"/>
        <v>4054.33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31" x14ac:dyDescent="0.2">
      <c r="A24" s="42" t="s">
        <v>114</v>
      </c>
      <c r="B24" s="42"/>
      <c r="C24" s="43">
        <v>44756</v>
      </c>
      <c r="D24" s="42" t="s">
        <v>112</v>
      </c>
      <c r="E24" s="44"/>
      <c r="F24" s="42"/>
      <c r="G24" s="45"/>
      <c r="H24" s="42"/>
      <c r="I24" s="42"/>
      <c r="J24" s="24">
        <v>100</v>
      </c>
      <c r="K24" s="46">
        <f t="shared" si="1"/>
        <v>4154.33</v>
      </c>
      <c r="L24" s="27"/>
      <c r="M24" s="27"/>
      <c r="N24" s="27"/>
      <c r="O24" s="27"/>
      <c r="P24" s="27"/>
      <c r="Q24" s="27"/>
      <c r="R24" s="27"/>
      <c r="S24" s="27"/>
      <c r="T24" s="27"/>
      <c r="U24" s="42"/>
      <c r="V24" s="42"/>
      <c r="W24" s="42"/>
      <c r="X24" s="42"/>
      <c r="Y24" s="42"/>
      <c r="Z24" s="42"/>
      <c r="AA24" s="42"/>
      <c r="AB24" s="42"/>
      <c r="AC24" s="42"/>
    </row>
    <row r="25" spans="1:31" x14ac:dyDescent="0.2">
      <c r="A25" s="42" t="s">
        <v>115</v>
      </c>
      <c r="B25" s="42"/>
      <c r="C25" s="43">
        <v>44756</v>
      </c>
      <c r="D25" s="42" t="s">
        <v>97</v>
      </c>
      <c r="E25" s="44">
        <v>870.36</v>
      </c>
      <c r="F25" s="42"/>
      <c r="G25" s="45">
        <v>145.06</v>
      </c>
      <c r="H25" s="42"/>
      <c r="I25" s="42"/>
      <c r="J25" s="27"/>
      <c r="K25" s="46">
        <f t="shared" si="1"/>
        <v>3283.97</v>
      </c>
      <c r="L25" s="27"/>
      <c r="M25" s="27"/>
      <c r="N25" s="27"/>
      <c r="O25" s="27"/>
      <c r="P25" s="27"/>
      <c r="Q25" s="27"/>
      <c r="R25" s="27"/>
      <c r="S25" s="27"/>
      <c r="T25" s="27"/>
      <c r="U25" s="42"/>
      <c r="V25" s="42"/>
      <c r="W25" s="42"/>
      <c r="X25" s="42"/>
      <c r="Y25" s="42"/>
      <c r="Z25" s="42"/>
      <c r="AA25" s="42"/>
      <c r="AB25" s="42"/>
      <c r="AC25" s="42"/>
      <c r="AE25">
        <v>870.36</v>
      </c>
    </row>
    <row r="26" spans="1:31" x14ac:dyDescent="0.2">
      <c r="A26" s="42" t="s">
        <v>116</v>
      </c>
      <c r="B26" s="42"/>
      <c r="C26" s="43">
        <v>44756</v>
      </c>
      <c r="D26" s="42" t="s">
        <v>97</v>
      </c>
      <c r="E26" s="44">
        <v>704.04</v>
      </c>
      <c r="F26" s="42"/>
      <c r="G26" s="45"/>
      <c r="H26" s="42"/>
      <c r="I26" s="42"/>
      <c r="J26" s="27"/>
      <c r="K26" s="46">
        <f t="shared" si="1"/>
        <v>2579.9299999999998</v>
      </c>
      <c r="L26" s="27"/>
      <c r="M26" s="27"/>
      <c r="N26" s="27"/>
      <c r="O26" s="27"/>
      <c r="P26" s="27"/>
      <c r="Q26" s="27"/>
      <c r="R26" s="27"/>
      <c r="S26" s="27"/>
      <c r="T26" s="27"/>
      <c r="U26" s="42"/>
      <c r="V26" s="42"/>
      <c r="W26" s="42">
        <v>704.04</v>
      </c>
      <c r="X26" s="42"/>
      <c r="Y26" s="42"/>
      <c r="Z26" s="42"/>
      <c r="AA26" s="42"/>
      <c r="AB26" s="42"/>
      <c r="AC26" s="42"/>
    </row>
    <row r="27" spans="1:31" x14ac:dyDescent="0.2">
      <c r="A27" s="42" t="s">
        <v>117</v>
      </c>
      <c r="B27" s="42"/>
      <c r="C27" s="43">
        <v>44756</v>
      </c>
      <c r="D27" s="42" t="s">
        <v>97</v>
      </c>
      <c r="E27" s="44">
        <v>15.75</v>
      </c>
      <c r="F27" s="42"/>
      <c r="G27" s="45"/>
      <c r="H27" s="42"/>
      <c r="I27" s="42"/>
      <c r="J27" s="27"/>
      <c r="K27" s="46">
        <f t="shared" si="1"/>
        <v>2564.1799999999998</v>
      </c>
      <c r="L27" s="27"/>
      <c r="M27" s="27"/>
      <c r="N27" s="27"/>
      <c r="O27" s="27"/>
      <c r="P27" s="27"/>
      <c r="Q27" s="27"/>
      <c r="R27" s="27"/>
      <c r="S27" s="27"/>
      <c r="T27" s="27"/>
      <c r="U27" s="42"/>
      <c r="V27" s="42"/>
      <c r="W27" s="42"/>
      <c r="X27" s="42">
        <v>15.75</v>
      </c>
      <c r="Y27" s="42"/>
      <c r="Z27" s="42"/>
      <c r="AA27" s="42"/>
      <c r="AB27" s="42"/>
      <c r="AC27" s="42"/>
    </row>
    <row r="28" spans="1:31" x14ac:dyDescent="0.2">
      <c r="A28" s="42" t="s">
        <v>118</v>
      </c>
      <c r="B28" s="42"/>
      <c r="C28" s="43">
        <v>44756</v>
      </c>
      <c r="D28" s="42" t="s">
        <v>97</v>
      </c>
      <c r="E28" s="44">
        <v>120</v>
      </c>
      <c r="F28" s="42"/>
      <c r="G28" s="45"/>
      <c r="H28" s="42"/>
      <c r="I28" s="42"/>
      <c r="J28" s="27"/>
      <c r="K28" s="46">
        <f t="shared" si="1"/>
        <v>2444.1799999999998</v>
      </c>
      <c r="L28" s="27"/>
      <c r="M28" s="27"/>
      <c r="N28" s="27"/>
      <c r="O28" s="27"/>
      <c r="P28" s="27"/>
      <c r="Q28" s="27"/>
      <c r="R28" s="27"/>
      <c r="S28" s="27"/>
      <c r="T28" s="27"/>
      <c r="U28" s="42"/>
      <c r="V28" s="42"/>
      <c r="W28" s="42"/>
      <c r="X28" s="42"/>
      <c r="Y28" s="42"/>
      <c r="Z28" s="42"/>
      <c r="AA28" s="42"/>
      <c r="AB28" s="42"/>
      <c r="AC28" s="42"/>
      <c r="AD28">
        <v>120</v>
      </c>
    </row>
    <row r="29" spans="1:31" x14ac:dyDescent="0.2">
      <c r="A29" s="42" t="s">
        <v>119</v>
      </c>
      <c r="B29" s="42"/>
      <c r="C29" s="43">
        <v>44756</v>
      </c>
      <c r="D29" s="42" t="s">
        <v>97</v>
      </c>
      <c r="E29" s="44">
        <v>509</v>
      </c>
      <c r="F29" s="42"/>
      <c r="G29" s="45"/>
      <c r="H29" s="42"/>
      <c r="I29" s="42"/>
      <c r="J29" s="27"/>
      <c r="K29" s="46">
        <f t="shared" si="1"/>
        <v>1935.1799999999998</v>
      </c>
      <c r="L29" s="27"/>
      <c r="M29" s="27"/>
      <c r="N29" s="27"/>
      <c r="O29" s="27"/>
      <c r="P29" s="27"/>
      <c r="Q29" s="27"/>
      <c r="R29" s="27"/>
      <c r="S29" s="27"/>
      <c r="T29" s="27"/>
      <c r="U29" s="42"/>
      <c r="V29" s="42"/>
      <c r="W29" s="42"/>
      <c r="X29" s="42"/>
      <c r="Y29" s="42"/>
      <c r="Z29" s="42"/>
      <c r="AA29" s="42"/>
      <c r="AB29" s="42"/>
      <c r="AC29" s="42"/>
      <c r="AE29">
        <v>509</v>
      </c>
    </row>
    <row r="30" spans="1:31" x14ac:dyDescent="0.2">
      <c r="A30" s="42" t="s">
        <v>120</v>
      </c>
      <c r="B30" s="42"/>
      <c r="C30" s="43">
        <v>44762</v>
      </c>
      <c r="D30" s="42" t="s">
        <v>121</v>
      </c>
      <c r="E30" s="44">
        <v>175.8</v>
      </c>
      <c r="F30" s="42"/>
      <c r="G30" s="45"/>
      <c r="H30" s="42"/>
      <c r="I30" s="42"/>
      <c r="J30" s="27"/>
      <c r="K30" s="46">
        <f t="shared" si="1"/>
        <v>1759.3799999999999</v>
      </c>
      <c r="L30" s="27"/>
      <c r="M30" s="27"/>
      <c r="N30" s="27"/>
      <c r="O30" s="27"/>
      <c r="P30" s="27"/>
      <c r="Q30" s="27"/>
      <c r="R30" s="27"/>
      <c r="S30" s="27"/>
      <c r="T30" s="27"/>
      <c r="U30" s="42"/>
      <c r="V30" s="42"/>
      <c r="W30" s="42">
        <v>175.8</v>
      </c>
      <c r="X30" s="42"/>
      <c r="Y30" s="42"/>
      <c r="Z30" s="42"/>
      <c r="AA30" s="42"/>
      <c r="AB30" s="42"/>
      <c r="AC30" s="42"/>
    </row>
    <row r="31" spans="1:31" x14ac:dyDescent="0.2">
      <c r="A31" s="42" t="s">
        <v>122</v>
      </c>
      <c r="B31" s="42"/>
      <c r="C31" s="43">
        <v>44763</v>
      </c>
      <c r="D31" s="42" t="s">
        <v>94</v>
      </c>
      <c r="E31" s="44"/>
      <c r="F31" s="42"/>
      <c r="G31" s="45"/>
      <c r="H31" s="42"/>
      <c r="I31" s="42"/>
      <c r="J31" s="24">
        <v>513.15</v>
      </c>
      <c r="K31" s="46">
        <f t="shared" si="1"/>
        <v>2272.5299999999997</v>
      </c>
      <c r="L31" s="27"/>
      <c r="M31" s="27"/>
      <c r="N31" s="27"/>
      <c r="O31" s="27"/>
      <c r="P31" s="27"/>
      <c r="Q31" s="27"/>
      <c r="R31" s="27"/>
      <c r="S31" s="27"/>
      <c r="T31" s="27"/>
      <c r="U31" s="42"/>
      <c r="V31" s="42"/>
      <c r="W31" s="42"/>
      <c r="X31" s="42"/>
      <c r="Y31" s="42"/>
      <c r="Z31" s="42"/>
      <c r="AA31" s="42"/>
      <c r="AB31" s="42"/>
      <c r="AC31" s="42"/>
    </row>
    <row r="32" spans="1:31" s="51" customFormat="1" x14ac:dyDescent="0.2">
      <c r="A32" s="42" t="s">
        <v>123</v>
      </c>
      <c r="B32" s="42"/>
      <c r="C32" s="43">
        <v>44774</v>
      </c>
      <c r="D32" s="42" t="s">
        <v>124</v>
      </c>
      <c r="E32" s="44">
        <v>35</v>
      </c>
      <c r="F32" s="42"/>
      <c r="G32" s="45"/>
      <c r="H32" s="42"/>
      <c r="I32" s="42"/>
      <c r="J32" s="27"/>
      <c r="K32" s="46">
        <f t="shared" si="1"/>
        <v>2237.5299999999997</v>
      </c>
      <c r="L32" s="42"/>
      <c r="M32" s="42"/>
      <c r="N32" s="42"/>
      <c r="O32" s="42"/>
      <c r="P32" s="42"/>
      <c r="Q32" s="42"/>
      <c r="R32" s="42"/>
      <c r="S32" s="42">
        <v>35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</row>
    <row r="33" spans="1:31" s="51" customFormat="1" x14ac:dyDescent="0.2">
      <c r="A33" s="42" t="s">
        <v>125</v>
      </c>
      <c r="B33" s="42"/>
      <c r="C33" s="43">
        <v>44776</v>
      </c>
      <c r="D33" s="42" t="s">
        <v>97</v>
      </c>
      <c r="E33" s="44">
        <v>140</v>
      </c>
      <c r="F33" s="42"/>
      <c r="G33" s="45"/>
      <c r="H33" s="42"/>
      <c r="I33" s="42"/>
      <c r="J33" s="27"/>
      <c r="K33" s="46">
        <f t="shared" si="1"/>
        <v>2097.5299999999997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E33" s="51">
        <v>140</v>
      </c>
    </row>
    <row r="34" spans="1:31" s="51" customFormat="1" x14ac:dyDescent="0.2">
      <c r="A34" s="42" t="s">
        <v>126</v>
      </c>
      <c r="B34" s="42"/>
      <c r="C34" s="43">
        <v>44785</v>
      </c>
      <c r="D34" s="42" t="s">
        <v>94</v>
      </c>
      <c r="E34" s="44"/>
      <c r="F34" s="42"/>
      <c r="G34" s="45"/>
      <c r="H34" s="42"/>
      <c r="I34" s="42"/>
      <c r="J34" s="24">
        <v>421.93</v>
      </c>
      <c r="K34" s="46">
        <f t="shared" si="1"/>
        <v>2519.4599999999996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</row>
    <row r="35" spans="1:31" s="51" customFormat="1" x14ac:dyDescent="0.2">
      <c r="A35" s="42" t="s">
        <v>127</v>
      </c>
      <c r="B35" s="42"/>
      <c r="C35" s="43">
        <v>44813</v>
      </c>
      <c r="D35" s="42" t="s">
        <v>108</v>
      </c>
      <c r="E35" s="44"/>
      <c r="F35" s="42"/>
      <c r="G35" s="45"/>
      <c r="H35" s="42"/>
      <c r="I35" s="42">
        <v>2500</v>
      </c>
      <c r="J35" s="27"/>
      <c r="K35" s="46">
        <f t="shared" si="1"/>
        <v>5019.4599999999991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</row>
    <row r="36" spans="1:31" s="51" customFormat="1" x14ac:dyDescent="0.2">
      <c r="A36" s="51" t="s">
        <v>128</v>
      </c>
      <c r="B36" s="64"/>
      <c r="C36" s="43">
        <v>44813</v>
      </c>
      <c r="D36" s="42" t="s">
        <v>97</v>
      </c>
      <c r="E36" s="44">
        <v>15.2</v>
      </c>
      <c r="F36" s="64"/>
      <c r="G36" s="45">
        <v>1.61</v>
      </c>
      <c r="H36" s="64"/>
      <c r="I36" s="42"/>
      <c r="J36" s="81"/>
      <c r="K36" s="46">
        <f t="shared" si="1"/>
        <v>5004.2599999999993</v>
      </c>
      <c r="M36" s="42"/>
      <c r="N36" s="42"/>
      <c r="O36" s="42"/>
      <c r="P36" s="42"/>
      <c r="Q36" s="42"/>
      <c r="R36" s="42"/>
      <c r="S36" s="42">
        <v>15.2</v>
      </c>
      <c r="T36" s="42"/>
      <c r="U36" s="42"/>
      <c r="V36" s="42"/>
      <c r="W36" s="42"/>
      <c r="X36" s="42"/>
      <c r="Y36" s="42"/>
      <c r="Z36" s="42"/>
      <c r="AA36" s="42"/>
      <c r="AB36" s="42"/>
      <c r="AC36" s="42"/>
    </row>
    <row r="37" spans="1:31" s="51" customFormat="1" x14ac:dyDescent="0.2">
      <c r="A37" s="51" t="s">
        <v>129</v>
      </c>
      <c r="B37" s="64"/>
      <c r="C37" s="43">
        <v>44813</v>
      </c>
      <c r="D37" s="42" t="s">
        <v>97</v>
      </c>
      <c r="E37" s="44">
        <v>480</v>
      </c>
      <c r="F37" s="64"/>
      <c r="G37" s="45">
        <v>80</v>
      </c>
      <c r="H37" s="64"/>
      <c r="I37" s="42"/>
      <c r="J37" s="81"/>
      <c r="K37" s="46">
        <f t="shared" si="1"/>
        <v>4524.2599999999993</v>
      </c>
      <c r="M37" s="42"/>
      <c r="N37" s="42"/>
      <c r="O37" s="42"/>
      <c r="P37" s="42"/>
      <c r="Q37" s="42">
        <v>480</v>
      </c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31" s="51" customFormat="1" x14ac:dyDescent="0.2">
      <c r="A38" s="42" t="s">
        <v>130</v>
      </c>
      <c r="B38" s="64"/>
      <c r="C38" s="43">
        <v>44813</v>
      </c>
      <c r="D38" s="42" t="s">
        <v>97</v>
      </c>
      <c r="E38" s="44">
        <v>2450</v>
      </c>
      <c r="F38" s="64"/>
      <c r="G38" s="45"/>
      <c r="H38" s="64"/>
      <c r="I38" s="42"/>
      <c r="J38" s="81"/>
      <c r="K38" s="46">
        <f t="shared" si="1"/>
        <v>2074.2599999999993</v>
      </c>
      <c r="M38" s="42"/>
      <c r="N38" s="42">
        <v>2400</v>
      </c>
      <c r="O38" s="42"/>
      <c r="P38" s="42"/>
      <c r="Q38" s="42">
        <v>50</v>
      </c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</row>
    <row r="39" spans="1:31" s="51" customFormat="1" x14ac:dyDescent="0.2">
      <c r="A39" s="51" t="s">
        <v>131</v>
      </c>
      <c r="B39" s="42"/>
      <c r="C39" s="43">
        <v>44818</v>
      </c>
      <c r="D39" s="42" t="s">
        <v>94</v>
      </c>
      <c r="E39" s="44"/>
      <c r="F39" s="42"/>
      <c r="G39" s="45"/>
      <c r="H39" s="42"/>
      <c r="I39" s="42"/>
      <c r="J39" s="24">
        <v>363.25</v>
      </c>
      <c r="K39" s="46">
        <f t="shared" si="1"/>
        <v>2437.5099999999993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</row>
    <row r="40" spans="1:31" s="51" customFormat="1" x14ac:dyDescent="0.2">
      <c r="A40" s="51" t="s">
        <v>132</v>
      </c>
      <c r="B40" s="42"/>
      <c r="C40" s="43">
        <v>44461</v>
      </c>
      <c r="D40" s="42">
        <v>646</v>
      </c>
      <c r="E40" s="44">
        <v>15</v>
      </c>
      <c r="F40" s="42"/>
      <c r="G40" s="45"/>
      <c r="H40" s="42"/>
      <c r="I40" s="42"/>
      <c r="J40" s="27"/>
      <c r="K40" s="46">
        <f t="shared" si="1"/>
        <v>2422.5099999999993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>
        <v>15</v>
      </c>
      <c r="AC40" s="42"/>
    </row>
    <row r="41" spans="1:31" s="51" customFormat="1" x14ac:dyDescent="0.2">
      <c r="A41" s="51" t="s">
        <v>133</v>
      </c>
      <c r="B41" s="42"/>
      <c r="C41" s="43">
        <v>44830</v>
      </c>
      <c r="D41" s="42" t="s">
        <v>97</v>
      </c>
      <c r="E41" s="44">
        <v>15</v>
      </c>
      <c r="F41" s="42"/>
      <c r="G41" s="45"/>
      <c r="H41" s="42"/>
      <c r="I41" s="42"/>
      <c r="J41" s="27"/>
      <c r="K41" s="46">
        <f t="shared" si="1"/>
        <v>2407.5099999999993</v>
      </c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>
        <v>15</v>
      </c>
      <c r="AC41" s="42"/>
    </row>
    <row r="42" spans="1:31" s="66" customFormat="1" x14ac:dyDescent="0.2">
      <c r="A42" s="42" t="s">
        <v>209</v>
      </c>
      <c r="B42" s="42"/>
      <c r="C42" s="43">
        <v>44839</v>
      </c>
      <c r="D42" s="42" t="s">
        <v>97</v>
      </c>
      <c r="E42" s="44">
        <v>703.84</v>
      </c>
      <c r="F42" s="64"/>
      <c r="G42" s="65"/>
      <c r="H42" s="64"/>
      <c r="I42" s="64"/>
      <c r="J42" s="81"/>
      <c r="K42" s="46">
        <f t="shared" si="1"/>
        <v>1703.6699999999992</v>
      </c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42">
        <v>703.84</v>
      </c>
      <c r="X42" s="64"/>
      <c r="Y42" s="64"/>
      <c r="Z42" s="64"/>
      <c r="AA42" s="64"/>
      <c r="AB42" s="64"/>
      <c r="AC42" s="64"/>
    </row>
    <row r="43" spans="1:31" s="51" customFormat="1" x14ac:dyDescent="0.2">
      <c r="A43" s="51" t="s">
        <v>134</v>
      </c>
      <c r="B43" s="42"/>
      <c r="C43" s="43">
        <v>44839</v>
      </c>
      <c r="D43" s="42" t="s">
        <v>97</v>
      </c>
      <c r="E43" s="44">
        <v>15</v>
      </c>
      <c r="F43" s="42"/>
      <c r="G43" s="45"/>
      <c r="H43" s="42"/>
      <c r="I43" s="42"/>
      <c r="J43" s="27"/>
      <c r="K43" s="46">
        <f t="shared" si="1"/>
        <v>1688.6699999999992</v>
      </c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>
        <v>15</v>
      </c>
      <c r="AC43" s="42"/>
    </row>
    <row r="44" spans="1:31" s="51" customFormat="1" x14ac:dyDescent="0.2">
      <c r="A44" s="42" t="s">
        <v>135</v>
      </c>
      <c r="B44" s="42"/>
      <c r="C44" s="43">
        <v>44854</v>
      </c>
      <c r="D44" s="42">
        <v>647</v>
      </c>
      <c r="E44" s="44">
        <v>176</v>
      </c>
      <c r="F44" s="42"/>
      <c r="G44" s="45"/>
      <c r="H44" s="42"/>
      <c r="I44" s="42"/>
      <c r="J44" s="27"/>
      <c r="K44" s="46">
        <f t="shared" si="1"/>
        <v>1512.6699999999992</v>
      </c>
      <c r="L44" s="4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>
        <v>176</v>
      </c>
      <c r="X44" s="42"/>
      <c r="Y44" s="42"/>
      <c r="Z44" s="42"/>
      <c r="AA44" s="42"/>
      <c r="AB44" s="42"/>
      <c r="AC44" s="42"/>
    </row>
    <row r="45" spans="1:31" s="51" customFormat="1" x14ac:dyDescent="0.2">
      <c r="A45" s="51" t="s">
        <v>136</v>
      </c>
      <c r="B45" s="42"/>
      <c r="C45" s="43">
        <v>44846</v>
      </c>
      <c r="D45" s="42" t="s">
        <v>94</v>
      </c>
      <c r="E45" s="44"/>
      <c r="F45" s="42"/>
      <c r="G45" s="45"/>
      <c r="H45" s="42"/>
      <c r="I45" s="42"/>
      <c r="J45" s="24">
        <v>640.4</v>
      </c>
      <c r="K45" s="46">
        <f t="shared" si="1"/>
        <v>2153.0699999999993</v>
      </c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</row>
    <row r="46" spans="1:31" s="51" customFormat="1" x14ac:dyDescent="0.2">
      <c r="A46" s="51" t="s">
        <v>137</v>
      </c>
      <c r="B46" s="64"/>
      <c r="C46" s="43">
        <v>44848</v>
      </c>
      <c r="D46" s="42">
        <v>648</v>
      </c>
      <c r="E46" s="44">
        <v>190</v>
      </c>
      <c r="F46" s="42"/>
      <c r="G46" s="45"/>
      <c r="H46" s="42"/>
      <c r="I46" s="42"/>
      <c r="J46" s="27"/>
      <c r="K46" s="46">
        <f t="shared" si="1"/>
        <v>1963.0699999999993</v>
      </c>
      <c r="L46" s="42"/>
      <c r="M46" s="42"/>
      <c r="N46" s="42"/>
      <c r="O46" s="42">
        <v>190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</row>
    <row r="47" spans="1:31" s="51" customFormat="1" x14ac:dyDescent="0.2">
      <c r="A47" s="51" t="s">
        <v>138</v>
      </c>
      <c r="B47" s="42"/>
      <c r="C47" s="43">
        <v>44851</v>
      </c>
      <c r="D47" s="42" t="s">
        <v>112</v>
      </c>
      <c r="E47" s="44"/>
      <c r="F47" s="42"/>
      <c r="G47" s="45"/>
      <c r="H47" s="42"/>
      <c r="I47" s="42"/>
      <c r="J47" s="28">
        <v>23.4</v>
      </c>
      <c r="K47" s="46">
        <f t="shared" si="1"/>
        <v>1986.4699999999993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</row>
    <row r="48" spans="1:31" s="51" customFormat="1" x14ac:dyDescent="0.2">
      <c r="A48" s="51" t="s">
        <v>139</v>
      </c>
      <c r="B48" s="42"/>
      <c r="C48" s="43">
        <v>44851</v>
      </c>
      <c r="D48" s="42" t="s">
        <v>97</v>
      </c>
      <c r="E48" s="44">
        <v>876.77</v>
      </c>
      <c r="F48" s="42"/>
      <c r="G48" s="45">
        <v>146.13</v>
      </c>
      <c r="H48" s="42"/>
      <c r="I48" s="42"/>
      <c r="J48" s="27"/>
      <c r="K48" s="46">
        <f t="shared" si="1"/>
        <v>1109.6999999999994</v>
      </c>
      <c r="L48" s="42"/>
      <c r="M48" s="42"/>
      <c r="N48" s="42"/>
      <c r="O48" s="42">
        <v>876.77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</row>
    <row r="49" spans="1:31" s="51" customFormat="1" x14ac:dyDescent="0.2">
      <c r="A49" s="51" t="s">
        <v>140</v>
      </c>
      <c r="B49" s="64"/>
      <c r="C49" s="43">
        <v>44851</v>
      </c>
      <c r="D49" s="42" t="s">
        <v>97</v>
      </c>
      <c r="E49" s="44">
        <v>249.69</v>
      </c>
      <c r="F49" s="42"/>
      <c r="G49" s="45">
        <v>11.89</v>
      </c>
      <c r="H49" s="42"/>
      <c r="I49" s="42"/>
      <c r="J49" s="81"/>
      <c r="K49" s="46">
        <f t="shared" si="1"/>
        <v>860.00999999999931</v>
      </c>
      <c r="L49" s="42"/>
      <c r="M49" s="42"/>
      <c r="N49" s="42"/>
      <c r="O49" s="42"/>
      <c r="P49" s="42">
        <v>249.69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</row>
    <row r="50" spans="1:31" s="51" customFormat="1" x14ac:dyDescent="0.2">
      <c r="A50" s="51" t="s">
        <v>141</v>
      </c>
      <c r="B50" s="42"/>
      <c r="C50" s="43">
        <v>44851</v>
      </c>
      <c r="D50" s="42" t="s">
        <v>97</v>
      </c>
      <c r="E50" s="44">
        <v>108</v>
      </c>
      <c r="F50" s="42"/>
      <c r="G50" s="45">
        <v>18</v>
      </c>
      <c r="H50" s="42"/>
      <c r="I50" s="42"/>
      <c r="J50" s="27"/>
      <c r="K50" s="46">
        <f t="shared" si="1"/>
        <v>752.00999999999931</v>
      </c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E50" s="51">
        <v>108</v>
      </c>
    </row>
    <row r="51" spans="1:31" s="51" customFormat="1" x14ac:dyDescent="0.2">
      <c r="A51" s="51" t="s">
        <v>142</v>
      </c>
      <c r="B51" s="42"/>
      <c r="C51" s="43">
        <v>44851</v>
      </c>
      <c r="D51" s="42" t="s">
        <v>97</v>
      </c>
      <c r="E51" s="44">
        <v>246.72</v>
      </c>
      <c r="F51" s="42"/>
      <c r="G51" s="45">
        <v>41.12</v>
      </c>
      <c r="H51" s="42"/>
      <c r="I51" s="42"/>
      <c r="J51" s="27"/>
      <c r="K51" s="46">
        <f t="shared" si="1"/>
        <v>505.28999999999928</v>
      </c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E51" s="51">
        <v>246.72</v>
      </c>
    </row>
    <row r="52" spans="1:31" s="51" customFormat="1" x14ac:dyDescent="0.2">
      <c r="A52" s="42" t="s">
        <v>143</v>
      </c>
      <c r="B52" s="42"/>
      <c r="C52" s="43">
        <v>44879</v>
      </c>
      <c r="D52" s="42" t="s">
        <v>94</v>
      </c>
      <c r="E52" s="44"/>
      <c r="F52" s="42"/>
      <c r="G52" s="45"/>
      <c r="H52" s="42"/>
      <c r="I52" s="42"/>
      <c r="J52" s="24">
        <v>271.14</v>
      </c>
      <c r="K52" s="46">
        <f t="shared" si="1"/>
        <v>776.42999999999927</v>
      </c>
      <c r="L52" s="44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</row>
    <row r="53" spans="1:31" s="51" customFormat="1" x14ac:dyDescent="0.2">
      <c r="A53" s="42" t="s">
        <v>144</v>
      </c>
      <c r="B53" s="42"/>
      <c r="C53" s="43">
        <v>44879</v>
      </c>
      <c r="D53" s="42" t="s">
        <v>112</v>
      </c>
      <c r="E53" s="44"/>
      <c r="F53" s="42"/>
      <c r="G53" s="45"/>
      <c r="H53" s="42"/>
      <c r="I53" s="42"/>
      <c r="J53" s="24">
        <v>29.25</v>
      </c>
      <c r="K53" s="46">
        <f t="shared" si="1"/>
        <v>805.67999999999927</v>
      </c>
      <c r="L53" s="44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</row>
    <row r="54" spans="1:31" s="48" customFormat="1" x14ac:dyDescent="0.2">
      <c r="A54" s="42" t="s">
        <v>145</v>
      </c>
      <c r="B54" s="42"/>
      <c r="C54" s="43">
        <v>44887</v>
      </c>
      <c r="D54" s="42" t="s">
        <v>94</v>
      </c>
      <c r="E54" s="44"/>
      <c r="F54" s="42"/>
      <c r="G54" s="45"/>
      <c r="H54" s="42"/>
      <c r="I54" s="42"/>
      <c r="J54" s="24">
        <v>950</v>
      </c>
      <c r="K54" s="46">
        <f t="shared" si="1"/>
        <v>1755.6799999999994</v>
      </c>
      <c r="L54" s="29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31" s="48" customFormat="1" x14ac:dyDescent="0.2">
      <c r="A55" s="42" t="s">
        <v>146</v>
      </c>
      <c r="B55" s="42"/>
      <c r="C55" s="43">
        <v>44887</v>
      </c>
      <c r="D55" s="42" t="s">
        <v>94</v>
      </c>
      <c r="E55" s="44"/>
      <c r="F55" s="42"/>
      <c r="G55" s="45"/>
      <c r="H55" s="42"/>
      <c r="I55" s="42"/>
      <c r="J55" s="24">
        <v>10.91</v>
      </c>
      <c r="K55" s="46">
        <f t="shared" si="1"/>
        <v>1766.5899999999995</v>
      </c>
      <c r="L55" s="29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1:31" s="51" customFormat="1" x14ac:dyDescent="0.2">
      <c r="A56" s="42" t="s">
        <v>147</v>
      </c>
      <c r="B56" s="42"/>
      <c r="C56" s="43">
        <v>44887</v>
      </c>
      <c r="D56" s="42" t="s">
        <v>94</v>
      </c>
      <c r="E56" s="44"/>
      <c r="F56" s="42"/>
      <c r="G56" s="45"/>
      <c r="H56" s="42"/>
      <c r="I56" s="42"/>
      <c r="J56" s="24">
        <v>208.97</v>
      </c>
      <c r="K56" s="46">
        <f t="shared" si="1"/>
        <v>1975.5599999999995</v>
      </c>
      <c r="L56" s="29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</row>
    <row r="57" spans="1:31" s="51" customFormat="1" x14ac:dyDescent="0.2">
      <c r="A57" s="42" t="s">
        <v>148</v>
      </c>
      <c r="B57" s="42"/>
      <c r="C57" s="43">
        <v>44893</v>
      </c>
      <c r="D57" s="42" t="s">
        <v>97</v>
      </c>
      <c r="E57" s="44">
        <v>50.77</v>
      </c>
      <c r="F57" s="42"/>
      <c r="G57" s="45">
        <v>8.4600000000000009</v>
      </c>
      <c r="H57" s="42"/>
      <c r="I57" s="42"/>
      <c r="J57" s="27"/>
      <c r="K57" s="46">
        <f t="shared" si="1"/>
        <v>1924.7899999999995</v>
      </c>
      <c r="L57" s="29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>
        <v>50.77</v>
      </c>
      <c r="AC57" s="42"/>
    </row>
    <row r="58" spans="1:31" s="51" customFormat="1" x14ac:dyDescent="0.2">
      <c r="A58" s="51" t="s">
        <v>149</v>
      </c>
      <c r="B58" s="42"/>
      <c r="C58" s="43">
        <v>44893</v>
      </c>
      <c r="D58" s="42" t="s">
        <v>97</v>
      </c>
      <c r="E58" s="44">
        <v>267.62</v>
      </c>
      <c r="F58" s="42"/>
      <c r="G58" s="45"/>
      <c r="H58" s="42"/>
      <c r="I58" s="42"/>
      <c r="J58" s="27"/>
      <c r="K58" s="46">
        <f t="shared" si="1"/>
        <v>1657.1699999999996</v>
      </c>
      <c r="L58" s="29"/>
      <c r="M58" s="42"/>
      <c r="N58" s="42"/>
      <c r="O58" s="42"/>
      <c r="P58" s="42"/>
      <c r="Q58" s="42"/>
      <c r="R58" s="42">
        <v>267.62</v>
      </c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</row>
    <row r="59" spans="1:31" x14ac:dyDescent="0.2">
      <c r="A59" s="51" t="s">
        <v>150</v>
      </c>
      <c r="B59" s="64"/>
      <c r="C59" s="43">
        <v>44893</v>
      </c>
      <c r="D59" s="42" t="s">
        <v>97</v>
      </c>
      <c r="E59" s="44">
        <v>102.5</v>
      </c>
      <c r="F59" s="64"/>
      <c r="G59" s="45"/>
      <c r="H59" s="64"/>
      <c r="I59" s="42"/>
      <c r="J59" s="81"/>
      <c r="K59" s="46">
        <f t="shared" si="1"/>
        <v>1554.6699999999996</v>
      </c>
      <c r="L59" s="29"/>
      <c r="M59" s="27"/>
      <c r="N59" s="27"/>
      <c r="O59" s="27"/>
      <c r="P59" s="27"/>
      <c r="Q59" s="27"/>
      <c r="R59" s="27"/>
      <c r="S59" s="27"/>
      <c r="T59" s="27"/>
      <c r="U59" s="42"/>
      <c r="V59" s="42"/>
      <c r="W59" s="42"/>
      <c r="X59" s="42"/>
      <c r="Y59" s="42"/>
      <c r="Z59" s="42"/>
      <c r="AA59" s="42">
        <v>102.5</v>
      </c>
      <c r="AB59" s="42"/>
      <c r="AC59" s="42"/>
    </row>
    <row r="60" spans="1:31" x14ac:dyDescent="0.2">
      <c r="A60" s="51" t="s">
        <v>151</v>
      </c>
      <c r="B60" s="64"/>
      <c r="C60" s="43">
        <v>44893</v>
      </c>
      <c r="D60" s="42" t="s">
        <v>97</v>
      </c>
      <c r="E60" s="44">
        <v>62.5</v>
      </c>
      <c r="F60" s="64"/>
      <c r="G60" s="45"/>
      <c r="H60" s="64"/>
      <c r="I60" s="42"/>
      <c r="J60" s="81"/>
      <c r="K60" s="46">
        <f t="shared" si="1"/>
        <v>1492.1699999999996</v>
      </c>
      <c r="L60" s="27"/>
      <c r="M60" s="27"/>
      <c r="N60" s="27"/>
      <c r="O60" s="27"/>
      <c r="P60" s="27"/>
      <c r="Q60" s="27"/>
      <c r="R60" s="27"/>
      <c r="S60" s="27"/>
      <c r="T60" s="27"/>
      <c r="U60" s="42"/>
      <c r="V60" s="42"/>
      <c r="W60" s="42"/>
      <c r="X60" s="42"/>
      <c r="Y60" s="42"/>
      <c r="Z60" s="42"/>
      <c r="AA60" s="42">
        <v>62.5</v>
      </c>
      <c r="AB60" s="42"/>
      <c r="AC60" s="42"/>
    </row>
    <row r="61" spans="1:31" x14ac:dyDescent="0.2">
      <c r="A61" s="42" t="s">
        <v>152</v>
      </c>
      <c r="B61" s="64"/>
      <c r="C61" s="43">
        <v>44893</v>
      </c>
      <c r="D61" s="42" t="s">
        <v>97</v>
      </c>
      <c r="E61" s="44">
        <v>118.8</v>
      </c>
      <c r="F61" s="64"/>
      <c r="G61" s="45">
        <v>19.8</v>
      </c>
      <c r="H61" s="64"/>
      <c r="I61" s="42"/>
      <c r="J61" s="81"/>
      <c r="K61" s="46">
        <f t="shared" si="1"/>
        <v>1373.3699999999997</v>
      </c>
      <c r="L61" s="27"/>
      <c r="M61" s="27"/>
      <c r="N61" s="27"/>
      <c r="O61" s="27"/>
      <c r="P61" s="27"/>
      <c r="Q61" s="27"/>
      <c r="R61" s="27"/>
      <c r="S61" s="27"/>
      <c r="T61" s="27"/>
      <c r="U61" s="42"/>
      <c r="V61" s="42"/>
      <c r="W61" s="42"/>
      <c r="X61" s="42"/>
      <c r="Y61" s="42"/>
      <c r="Z61" s="42"/>
      <c r="AA61" s="42"/>
      <c r="AB61" s="42">
        <v>118.8</v>
      </c>
      <c r="AC61" s="42"/>
    </row>
    <row r="62" spans="1:31" s="33" customFormat="1" x14ac:dyDescent="0.2">
      <c r="A62" s="42" t="s">
        <v>153</v>
      </c>
      <c r="B62" s="42"/>
      <c r="C62" s="43">
        <v>44893</v>
      </c>
      <c r="D62" s="42" t="s">
        <v>97</v>
      </c>
      <c r="E62" s="44">
        <v>150</v>
      </c>
      <c r="F62" s="45"/>
      <c r="G62" s="45"/>
      <c r="H62" s="42"/>
      <c r="I62" s="45"/>
      <c r="J62" s="29"/>
      <c r="K62" s="46">
        <f t="shared" si="1"/>
        <v>1223.3699999999997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42">
        <v>150</v>
      </c>
      <c r="AA62" s="27"/>
      <c r="AB62" s="27"/>
      <c r="AC62" s="27"/>
    </row>
    <row r="63" spans="1:31" s="24" customFormat="1" x14ac:dyDescent="0.2">
      <c r="A63" s="51" t="s">
        <v>154</v>
      </c>
      <c r="B63" s="42"/>
      <c r="C63" s="72">
        <v>44893</v>
      </c>
      <c r="D63" s="42" t="s">
        <v>97</v>
      </c>
      <c r="E63" s="44">
        <v>150</v>
      </c>
      <c r="F63" s="45"/>
      <c r="G63" s="45"/>
      <c r="H63" s="42"/>
      <c r="I63" s="45"/>
      <c r="J63" s="29"/>
      <c r="K63" s="46">
        <f t="shared" si="1"/>
        <v>1073.3699999999997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42">
        <v>150</v>
      </c>
      <c r="AA63" s="27"/>
      <c r="AB63" s="27"/>
      <c r="AC63" s="27"/>
    </row>
    <row r="64" spans="1:31" x14ac:dyDescent="0.2">
      <c r="A64" s="51" t="s">
        <v>155</v>
      </c>
      <c r="B64" s="42"/>
      <c r="C64" s="72">
        <v>44909</v>
      </c>
      <c r="D64" s="42" t="s">
        <v>94</v>
      </c>
      <c r="E64" s="44"/>
      <c r="F64" s="42"/>
      <c r="G64" s="42"/>
      <c r="H64" s="42"/>
      <c r="I64" s="42"/>
      <c r="J64" s="24">
        <v>881.58</v>
      </c>
      <c r="K64" s="46">
        <f t="shared" si="1"/>
        <v>1954.9499999999998</v>
      </c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1:31" x14ac:dyDescent="0.2">
      <c r="A65" s="42" t="s">
        <v>156</v>
      </c>
      <c r="B65" s="42"/>
      <c r="C65" s="72">
        <v>44923</v>
      </c>
      <c r="D65" s="42">
        <v>649</v>
      </c>
      <c r="E65" s="44">
        <v>1418.84</v>
      </c>
      <c r="F65" s="45"/>
      <c r="G65" s="45"/>
      <c r="H65" s="42"/>
      <c r="I65" s="45"/>
      <c r="J65" s="29"/>
      <c r="K65" s="46">
        <f t="shared" si="1"/>
        <v>536.1099999999999</v>
      </c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42">
        <v>1418.84</v>
      </c>
      <c r="X65" s="27"/>
      <c r="Y65" s="27"/>
      <c r="Z65" s="27"/>
      <c r="AA65" s="27"/>
      <c r="AB65" s="27"/>
      <c r="AC65" s="27"/>
    </row>
    <row r="66" spans="1:31" x14ac:dyDescent="0.2">
      <c r="A66" s="42" t="s">
        <v>157</v>
      </c>
      <c r="B66" s="42"/>
      <c r="C66" s="72">
        <v>44938</v>
      </c>
      <c r="D66" s="42" t="s">
        <v>94</v>
      </c>
      <c r="E66" s="44"/>
      <c r="F66" s="45"/>
      <c r="G66" s="45"/>
      <c r="H66" s="42"/>
      <c r="I66" s="45"/>
      <c r="J66" s="28">
        <v>379.84</v>
      </c>
      <c r="K66" s="46">
        <f t="shared" si="1"/>
        <v>915.94999999999982</v>
      </c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31" x14ac:dyDescent="0.2">
      <c r="A67" s="42" t="s">
        <v>158</v>
      </c>
      <c r="B67" s="42"/>
      <c r="C67" s="72">
        <v>44938</v>
      </c>
      <c r="D67" s="42" t="s">
        <v>97</v>
      </c>
      <c r="E67" s="44">
        <v>20.100000000000001</v>
      </c>
      <c r="F67" s="45"/>
      <c r="G67" s="45">
        <v>3.35</v>
      </c>
      <c r="H67" s="42"/>
      <c r="I67" s="45"/>
      <c r="J67" s="29"/>
      <c r="K67" s="46">
        <f t="shared" si="1"/>
        <v>895.8499999999998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E67">
        <v>20.100000000000001</v>
      </c>
    </row>
    <row r="68" spans="1:31" x14ac:dyDescent="0.2">
      <c r="A68" s="42" t="s">
        <v>159</v>
      </c>
      <c r="B68" s="42"/>
      <c r="C68" s="72">
        <v>44938</v>
      </c>
      <c r="D68" s="42" t="s">
        <v>97</v>
      </c>
      <c r="E68" s="44">
        <v>47.99</v>
      </c>
      <c r="F68" s="42"/>
      <c r="G68" s="42">
        <v>8</v>
      </c>
      <c r="H68" s="42"/>
      <c r="I68" s="42"/>
      <c r="J68" s="27"/>
      <c r="K68" s="46">
        <f t="shared" si="1"/>
        <v>847.85999999999979</v>
      </c>
      <c r="L68" s="27"/>
      <c r="M68" s="27"/>
      <c r="N68" s="27"/>
      <c r="O68" s="27"/>
      <c r="P68" s="27"/>
      <c r="Q68" s="27"/>
      <c r="R68" s="27"/>
      <c r="S68" s="42">
        <v>47.99</v>
      </c>
      <c r="T68" s="27"/>
      <c r="U68" s="27"/>
      <c r="V68" s="27"/>
      <c r="W68" s="27"/>
      <c r="X68" s="27"/>
      <c r="Y68" s="27"/>
      <c r="Z68" s="27"/>
      <c r="AA68" s="27"/>
      <c r="AB68" s="27"/>
      <c r="AC68" s="27"/>
    </row>
    <row r="69" spans="1:31" x14ac:dyDescent="0.2">
      <c r="A69" s="42" t="s">
        <v>160</v>
      </c>
      <c r="B69" s="42"/>
      <c r="C69" s="72">
        <v>44938</v>
      </c>
      <c r="D69" s="42" t="s">
        <v>97</v>
      </c>
      <c r="E69" s="44">
        <v>200</v>
      </c>
      <c r="F69" s="42"/>
      <c r="G69" s="42"/>
      <c r="H69" s="42"/>
      <c r="I69" s="42"/>
      <c r="J69" s="27"/>
      <c r="K69" s="46">
        <f t="shared" si="1"/>
        <v>647.85999999999979</v>
      </c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42">
        <v>200</v>
      </c>
    </row>
    <row r="70" spans="1:31" x14ac:dyDescent="0.2">
      <c r="A70" s="42" t="s">
        <v>161</v>
      </c>
      <c r="B70" s="42"/>
      <c r="C70" s="72">
        <v>44967</v>
      </c>
      <c r="D70" s="42" t="s">
        <v>108</v>
      </c>
      <c r="E70" s="44"/>
      <c r="F70" s="42"/>
      <c r="G70" s="45"/>
      <c r="H70" s="42"/>
      <c r="I70" s="42">
        <v>500</v>
      </c>
      <c r="J70" s="32"/>
      <c r="K70" s="46">
        <f t="shared" si="1"/>
        <v>1147.8599999999997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spans="1:31" x14ac:dyDescent="0.2">
      <c r="A71" s="42" t="s">
        <v>162</v>
      </c>
      <c r="B71" s="42"/>
      <c r="C71" s="72">
        <v>44971</v>
      </c>
      <c r="D71" s="42" t="s">
        <v>94</v>
      </c>
      <c r="E71" s="44"/>
      <c r="F71" s="42"/>
      <c r="G71" s="45"/>
      <c r="H71" s="42"/>
      <c r="I71" s="42"/>
      <c r="J71" s="26">
        <v>320.74</v>
      </c>
      <c r="K71" s="46">
        <f t="shared" si="1"/>
        <v>1468.5999999999997</v>
      </c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31" s="51" customFormat="1" x14ac:dyDescent="0.2">
      <c r="A72" s="51" t="s">
        <v>163</v>
      </c>
      <c r="B72" s="42"/>
      <c r="C72" s="72">
        <v>44972</v>
      </c>
      <c r="D72" s="42" t="s">
        <v>201</v>
      </c>
      <c r="E72" s="44">
        <v>512.64</v>
      </c>
      <c r="F72" s="45"/>
      <c r="G72" s="45">
        <v>67.25</v>
      </c>
      <c r="H72" s="42"/>
      <c r="I72" s="45"/>
      <c r="J72" s="29"/>
      <c r="K72" s="46">
        <f t="shared" si="1"/>
        <v>955.9599999999997</v>
      </c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E72" s="51">
        <v>512.64</v>
      </c>
    </row>
    <row r="73" spans="1:31" s="51" customFormat="1" x14ac:dyDescent="0.2">
      <c r="A73" s="42" t="s">
        <v>111</v>
      </c>
      <c r="B73" s="42"/>
      <c r="C73" s="72">
        <v>44977</v>
      </c>
      <c r="D73" s="42" t="s">
        <v>112</v>
      </c>
      <c r="E73" s="44"/>
      <c r="F73" s="42"/>
      <c r="G73" s="45"/>
      <c r="H73" s="42"/>
      <c r="I73" s="42"/>
      <c r="J73" s="26">
        <v>25.42</v>
      </c>
      <c r="K73" s="46">
        <f t="shared" si="1"/>
        <v>981.37999999999965</v>
      </c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</row>
    <row r="74" spans="1:31" s="51" customFormat="1" x14ac:dyDescent="0.2">
      <c r="A74" s="24" t="s">
        <v>114</v>
      </c>
      <c r="B74" s="24"/>
      <c r="C74" s="67">
        <v>44984</v>
      </c>
      <c r="D74" s="42" t="s">
        <v>112</v>
      </c>
      <c r="E74" s="28"/>
      <c r="F74" s="26"/>
      <c r="G74" s="26"/>
      <c r="H74" s="24"/>
      <c r="I74" s="26"/>
      <c r="J74" s="28">
        <v>100</v>
      </c>
      <c r="K74" s="26">
        <f t="shared" si="1"/>
        <v>1081.3799999999997</v>
      </c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</row>
    <row r="75" spans="1:31" s="51" customFormat="1" x14ac:dyDescent="0.2">
      <c r="A75" s="24" t="s">
        <v>199</v>
      </c>
      <c r="B75" s="24"/>
      <c r="C75" s="67">
        <v>44988</v>
      </c>
      <c r="D75" s="42" t="s">
        <v>97</v>
      </c>
      <c r="E75" s="28">
        <v>20.22</v>
      </c>
      <c r="F75" s="26"/>
      <c r="G75" s="26">
        <v>3.37</v>
      </c>
      <c r="H75" s="24"/>
      <c r="I75" s="26"/>
      <c r="J75" s="29"/>
      <c r="K75" s="26">
        <f t="shared" si="1"/>
        <v>1061.1599999999996</v>
      </c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E75" s="51">
        <v>20.22</v>
      </c>
    </row>
    <row r="76" spans="1:31" s="51" customFormat="1" x14ac:dyDescent="0.2">
      <c r="A76" s="24" t="s">
        <v>165</v>
      </c>
      <c r="B76" s="24"/>
      <c r="C76" s="67">
        <v>44999</v>
      </c>
      <c r="D76" s="42" t="s">
        <v>94</v>
      </c>
      <c r="E76" s="28"/>
      <c r="F76" s="26"/>
      <c r="G76" s="26"/>
      <c r="H76" s="24"/>
      <c r="I76" s="26"/>
      <c r="J76" s="28">
        <v>158.62</v>
      </c>
      <c r="K76" s="26">
        <f t="shared" si="1"/>
        <v>1219.7799999999997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</row>
    <row r="77" spans="1:31" x14ac:dyDescent="0.2">
      <c r="A77" s="24" t="s">
        <v>161</v>
      </c>
      <c r="B77" s="24"/>
      <c r="C77" s="67">
        <v>45000</v>
      </c>
      <c r="D77" s="42" t="s">
        <v>108</v>
      </c>
      <c r="E77" s="28"/>
      <c r="F77" s="24"/>
      <c r="G77" s="24"/>
      <c r="H77" s="24"/>
      <c r="I77" s="24">
        <v>2000</v>
      </c>
      <c r="J77" s="24"/>
      <c r="K77" s="26">
        <f t="shared" si="1"/>
        <v>3219.7799999999997</v>
      </c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31" x14ac:dyDescent="0.2">
      <c r="A78" s="24" t="s">
        <v>167</v>
      </c>
      <c r="B78" s="24"/>
      <c r="C78" s="67">
        <v>45005</v>
      </c>
      <c r="D78" s="42" t="s">
        <v>97</v>
      </c>
      <c r="E78" s="28">
        <v>645</v>
      </c>
      <c r="F78" s="24"/>
      <c r="G78" s="26"/>
      <c r="H78" s="24"/>
      <c r="I78" s="24"/>
      <c r="J78" s="26"/>
      <c r="K78" s="26">
        <f t="shared" si="1"/>
        <v>2574.7799999999997</v>
      </c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4">
        <v>645</v>
      </c>
      <c r="Z78" s="27"/>
      <c r="AA78" s="27"/>
      <c r="AB78" s="27"/>
      <c r="AC78" s="27"/>
    </row>
    <row r="79" spans="1:31" s="48" customFormat="1" x14ac:dyDescent="0.2">
      <c r="A79" s="24" t="s">
        <v>164</v>
      </c>
      <c r="B79" s="24"/>
      <c r="C79" s="67">
        <v>45005</v>
      </c>
      <c r="D79" s="42" t="s">
        <v>97</v>
      </c>
      <c r="E79" s="28">
        <v>550</v>
      </c>
      <c r="F79" s="24"/>
      <c r="G79" s="24"/>
      <c r="H79" s="24"/>
      <c r="I79" s="24"/>
      <c r="J79" s="24"/>
      <c r="K79" s="26">
        <f t="shared" si="1"/>
        <v>2024.7799999999997</v>
      </c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4">
        <v>550</v>
      </c>
      <c r="AA79" s="27"/>
      <c r="AB79" s="27"/>
      <c r="AC79" s="27"/>
    </row>
    <row r="80" spans="1:31" x14ac:dyDescent="0.2">
      <c r="A80" s="24" t="s">
        <v>166</v>
      </c>
      <c r="B80" s="24"/>
      <c r="C80" s="67">
        <v>45007</v>
      </c>
      <c r="D80" s="42" t="s">
        <v>97</v>
      </c>
      <c r="E80" s="28">
        <v>942.69</v>
      </c>
      <c r="F80" s="24"/>
      <c r="G80" s="26"/>
      <c r="H80" s="24"/>
      <c r="I80" s="24"/>
      <c r="J80" s="26"/>
      <c r="K80" s="26">
        <f t="shared" si="1"/>
        <v>1082.0899999999997</v>
      </c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8">
        <v>895.44</v>
      </c>
      <c r="X80" s="24">
        <v>47.25</v>
      </c>
      <c r="Y80" s="27"/>
      <c r="Z80" s="27"/>
      <c r="AA80" s="27"/>
      <c r="AB80" s="27"/>
      <c r="AC80" s="27"/>
    </row>
    <row r="81" spans="1:32" x14ac:dyDescent="0.2">
      <c r="A81" s="24" t="s">
        <v>200</v>
      </c>
      <c r="B81" s="24"/>
      <c r="C81" s="67">
        <v>45007</v>
      </c>
      <c r="D81" s="42" t="s">
        <v>97</v>
      </c>
      <c r="E81" s="28">
        <v>62.4</v>
      </c>
      <c r="F81" s="24"/>
      <c r="G81" s="26"/>
      <c r="H81" s="24"/>
      <c r="I81" s="24"/>
      <c r="J81" s="26"/>
      <c r="K81" s="26">
        <f t="shared" si="1"/>
        <v>1019.6899999999997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4">
        <v>62.4</v>
      </c>
      <c r="X81" s="27"/>
      <c r="Y81" s="27"/>
      <c r="Z81" s="27"/>
      <c r="AA81" s="27"/>
      <c r="AB81" s="27"/>
      <c r="AC81" s="27"/>
    </row>
    <row r="82" spans="1:32" x14ac:dyDescent="0.2">
      <c r="A82" s="24" t="s">
        <v>168</v>
      </c>
      <c r="B82" s="24"/>
      <c r="C82" s="40">
        <v>45007</v>
      </c>
      <c r="D82" s="42" t="s">
        <v>97</v>
      </c>
      <c r="E82" s="28">
        <v>510.76</v>
      </c>
      <c r="F82" s="24"/>
      <c r="G82" s="24"/>
      <c r="H82" s="24"/>
      <c r="I82" s="24"/>
      <c r="J82" s="24"/>
      <c r="K82" s="26">
        <f t="shared" si="1"/>
        <v>508.92999999999972</v>
      </c>
      <c r="T82">
        <v>510.76</v>
      </c>
    </row>
    <row r="83" spans="1:32" x14ac:dyDescent="0.2">
      <c r="A83" s="24" t="s">
        <v>170</v>
      </c>
      <c r="B83" s="24"/>
      <c r="C83" s="67">
        <v>45012</v>
      </c>
      <c r="D83" s="42" t="s">
        <v>112</v>
      </c>
      <c r="E83" s="28"/>
      <c r="F83" s="24"/>
      <c r="G83" s="26"/>
      <c r="H83" s="24"/>
      <c r="I83" s="24"/>
      <c r="J83" s="26">
        <v>550</v>
      </c>
      <c r="K83" s="26">
        <f t="shared" si="1"/>
        <v>1058.9299999999998</v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32" x14ac:dyDescent="0.2">
      <c r="A84" s="24" t="s">
        <v>169</v>
      </c>
      <c r="B84" s="27"/>
      <c r="C84" s="40">
        <v>45016</v>
      </c>
      <c r="D84" s="24" t="s">
        <v>97</v>
      </c>
      <c r="E84" s="28">
        <v>319.27</v>
      </c>
      <c r="F84" s="27"/>
      <c r="G84" s="27"/>
      <c r="H84" s="27"/>
      <c r="I84" s="27"/>
      <c r="J84" s="27"/>
      <c r="K84" s="26">
        <f t="shared" si="1"/>
        <v>739.65999999999985</v>
      </c>
      <c r="L84" s="27"/>
      <c r="M84" s="27"/>
      <c r="N84" s="27"/>
      <c r="O84" s="27"/>
      <c r="P84" s="27"/>
      <c r="Q84" s="27"/>
      <c r="R84" s="24">
        <v>319.27</v>
      </c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spans="1:32" x14ac:dyDescent="0.2">
      <c r="B85" s="27"/>
      <c r="C85" s="41"/>
      <c r="D85" s="27"/>
      <c r="E85" s="29"/>
      <c r="F85" s="27"/>
      <c r="G85" s="27"/>
      <c r="H85" s="27"/>
      <c r="I85" s="27"/>
      <c r="J85" s="27"/>
      <c r="K85" s="46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32" x14ac:dyDescent="0.2">
      <c r="A86" s="2" t="s">
        <v>61</v>
      </c>
      <c r="E86" s="8">
        <f>SUM(E9:E85)</f>
        <v>16143.550000000001</v>
      </c>
      <c r="F86" s="8">
        <f>SUM(F62:F85)</f>
        <v>0</v>
      </c>
      <c r="G86" s="8">
        <f>SUM(G9:G85)</f>
        <v>673.7</v>
      </c>
      <c r="H86" s="8"/>
      <c r="I86" s="8">
        <f>SUM(I9:I85)</f>
        <v>7000</v>
      </c>
      <c r="J86" s="8">
        <f>SUM(J9:J85)</f>
        <v>8128.9</v>
      </c>
      <c r="N86" s="2">
        <f>SUM(N9:N85)</f>
        <v>2400</v>
      </c>
      <c r="O86" s="2">
        <f t="shared" ref="O86:AE86" si="2">SUM(O9:O85)</f>
        <v>1066.77</v>
      </c>
      <c r="P86" s="2">
        <f t="shared" si="2"/>
        <v>249.69</v>
      </c>
      <c r="Q86" s="2">
        <f t="shared" si="2"/>
        <v>530</v>
      </c>
      <c r="R86" s="2">
        <f t="shared" si="2"/>
        <v>586.89</v>
      </c>
      <c r="S86" s="2">
        <f t="shared" si="2"/>
        <v>326.04000000000002</v>
      </c>
      <c r="T86" s="2">
        <f t="shared" si="2"/>
        <v>1285.97</v>
      </c>
      <c r="U86" s="2">
        <f t="shared" si="2"/>
        <v>0</v>
      </c>
      <c r="V86" s="2">
        <f t="shared" si="2"/>
        <v>185.79</v>
      </c>
      <c r="W86" s="2">
        <f t="shared" si="2"/>
        <v>4136.3599999999997</v>
      </c>
      <c r="X86" s="2">
        <f t="shared" si="2"/>
        <v>63</v>
      </c>
      <c r="Y86" s="2">
        <f t="shared" si="2"/>
        <v>645</v>
      </c>
      <c r="Z86" s="2">
        <f t="shared" si="2"/>
        <v>850</v>
      </c>
      <c r="AA86" s="2">
        <f t="shared" si="2"/>
        <v>165</v>
      </c>
      <c r="AB86" s="2">
        <f t="shared" si="2"/>
        <v>880.56999999999994</v>
      </c>
      <c r="AC86" s="2">
        <f t="shared" si="2"/>
        <v>200</v>
      </c>
      <c r="AD86" s="2">
        <f t="shared" si="2"/>
        <v>120</v>
      </c>
      <c r="AE86" s="2">
        <f t="shared" si="2"/>
        <v>2452.4699999999998</v>
      </c>
      <c r="AF86" s="2">
        <f>SUM(N86:AE86)</f>
        <v>16143.55</v>
      </c>
    </row>
  </sheetData>
  <mergeCells count="1">
    <mergeCell ref="E4:G4"/>
  </mergeCells>
  <phoneticPr fontId="0" type="noConversion"/>
  <pageMargins left="0.25" right="0.25" top="0.75" bottom="0.75" header="0.3" footer="0.3"/>
  <pageSetup paperSize="9" scale="30" orientation="portrait" copies="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64EF-D521-4A1C-9DC8-D47E50582CA7}">
  <dimension ref="A2:J46"/>
  <sheetViews>
    <sheetView topLeftCell="A16" workbookViewId="0">
      <selection activeCell="B2" sqref="B2:K40"/>
    </sheetView>
  </sheetViews>
  <sheetFormatPr defaultRowHeight="12.75" x14ac:dyDescent="0.2"/>
  <cols>
    <col min="4" max="4" width="13.140625" customWidth="1"/>
    <col min="5" max="5" width="14.140625" customWidth="1"/>
    <col min="6" max="6" width="12.85546875" customWidth="1"/>
    <col min="7" max="7" width="11.5703125" bestFit="1" customWidth="1"/>
    <col min="8" max="8" width="12.85546875" bestFit="1" customWidth="1"/>
  </cols>
  <sheetData>
    <row r="2" spans="1:9" ht="18" x14ac:dyDescent="0.25">
      <c r="A2" s="10"/>
      <c r="B2" s="10"/>
      <c r="C2" s="10"/>
      <c r="G2" s="1" t="s">
        <v>171</v>
      </c>
      <c r="H2" s="1"/>
      <c r="I2" s="7"/>
    </row>
    <row r="4" spans="1:9" x14ac:dyDescent="0.2">
      <c r="F4" s="2" t="s">
        <v>172</v>
      </c>
      <c r="G4" s="2" t="s">
        <v>173</v>
      </c>
      <c r="H4" s="2" t="s">
        <v>174</v>
      </c>
      <c r="I4" s="2" t="s">
        <v>175</v>
      </c>
    </row>
    <row r="5" spans="1:9" ht="15.75" x14ac:dyDescent="0.25">
      <c r="B5" s="1" t="s">
        <v>176</v>
      </c>
      <c r="C5" s="1"/>
      <c r="D5" s="1"/>
      <c r="F5" s="12">
        <v>2400</v>
      </c>
      <c r="G5">
        <f>SUM('Current account'!N86)</f>
        <v>2400</v>
      </c>
      <c r="H5">
        <v>0</v>
      </c>
      <c r="I5">
        <f>SUM(F5-G5-H5)</f>
        <v>0</v>
      </c>
    </row>
    <row r="6" spans="1:9" ht="15.75" x14ac:dyDescent="0.25">
      <c r="B6" s="1" t="s">
        <v>177</v>
      </c>
      <c r="C6" s="1"/>
      <c r="D6" s="1"/>
      <c r="F6" s="12">
        <v>800</v>
      </c>
      <c r="G6">
        <f>SUM('Current account'!O86)</f>
        <v>1066.77</v>
      </c>
      <c r="H6">
        <v>0</v>
      </c>
      <c r="I6">
        <f t="shared" ref="I6:I22" si="0">SUM(F6-G6-H6)</f>
        <v>-266.77</v>
      </c>
    </row>
    <row r="7" spans="1:9" ht="15.75" x14ac:dyDescent="0.25">
      <c r="B7" s="1" t="s">
        <v>76</v>
      </c>
      <c r="C7" s="1"/>
      <c r="D7" s="1"/>
      <c r="F7" s="12">
        <v>500</v>
      </c>
      <c r="G7">
        <f>SUM('Current account'!P86)</f>
        <v>249.69</v>
      </c>
      <c r="H7">
        <v>0</v>
      </c>
      <c r="I7">
        <f t="shared" si="0"/>
        <v>250.31</v>
      </c>
    </row>
    <row r="8" spans="1:9" ht="15.75" x14ac:dyDescent="0.25">
      <c r="B8" s="1" t="s">
        <v>178</v>
      </c>
      <c r="C8" s="1"/>
      <c r="D8" s="1"/>
      <c r="F8" s="12">
        <v>300</v>
      </c>
      <c r="G8">
        <f>SUM('Current account'!Q86)</f>
        <v>530</v>
      </c>
      <c r="H8">
        <v>0</v>
      </c>
      <c r="I8">
        <f t="shared" si="0"/>
        <v>-230</v>
      </c>
    </row>
    <row r="9" spans="1:9" ht="15.75" x14ac:dyDescent="0.25">
      <c r="B9" s="1" t="s">
        <v>179</v>
      </c>
      <c r="C9" s="1"/>
      <c r="D9" s="1"/>
      <c r="F9" s="12">
        <v>270</v>
      </c>
      <c r="G9">
        <f>SUM('Current account'!R86)</f>
        <v>586.89</v>
      </c>
      <c r="H9">
        <v>319.27</v>
      </c>
      <c r="I9">
        <f t="shared" si="0"/>
        <v>-636.16</v>
      </c>
    </row>
    <row r="10" spans="1:9" ht="15.75" x14ac:dyDescent="0.25">
      <c r="B10" s="1" t="s">
        <v>180</v>
      </c>
      <c r="C10" s="1"/>
      <c r="D10" s="1"/>
      <c r="F10" s="12">
        <v>250</v>
      </c>
      <c r="G10">
        <f>SUM('Current account'!S86)</f>
        <v>326.04000000000002</v>
      </c>
      <c r="H10">
        <v>0</v>
      </c>
      <c r="I10">
        <f t="shared" si="0"/>
        <v>-76.04000000000002</v>
      </c>
    </row>
    <row r="11" spans="1:9" ht="15.75" x14ac:dyDescent="0.25">
      <c r="B11" s="1" t="s">
        <v>80</v>
      </c>
      <c r="C11" s="1"/>
      <c r="D11" s="1"/>
      <c r="F11" s="12">
        <v>1537</v>
      </c>
      <c r="G11">
        <f>SUM('Current account'!T86)</f>
        <v>1285.97</v>
      </c>
      <c r="H11">
        <v>0</v>
      </c>
      <c r="I11">
        <f t="shared" si="0"/>
        <v>251.02999999999997</v>
      </c>
    </row>
    <row r="12" spans="1:9" ht="15.75" x14ac:dyDescent="0.25">
      <c r="B12" s="1" t="s">
        <v>181</v>
      </c>
      <c r="C12" s="1"/>
      <c r="D12" s="1"/>
      <c r="F12" s="12">
        <v>1000</v>
      </c>
      <c r="G12">
        <f>SUM('Current account'!U86)</f>
        <v>0</v>
      </c>
      <c r="H12">
        <v>0</v>
      </c>
      <c r="I12">
        <f t="shared" si="0"/>
        <v>1000</v>
      </c>
    </row>
    <row r="13" spans="1:9" ht="15.75" x14ac:dyDescent="0.25">
      <c r="B13" s="1" t="s">
        <v>182</v>
      </c>
      <c r="C13" s="1"/>
      <c r="D13" s="1"/>
      <c r="F13" s="12">
        <v>260</v>
      </c>
      <c r="G13">
        <f>SUM('Current account'!V86)</f>
        <v>185.79</v>
      </c>
      <c r="H13">
        <v>0</v>
      </c>
      <c r="I13">
        <f t="shared" si="0"/>
        <v>74.210000000000008</v>
      </c>
    </row>
    <row r="14" spans="1:9" ht="15.75" x14ac:dyDescent="0.25">
      <c r="B14" s="1" t="s">
        <v>183</v>
      </c>
      <c r="C14" s="1"/>
      <c r="D14" s="1"/>
      <c r="F14" s="12">
        <v>3588</v>
      </c>
      <c r="G14">
        <f>SUM('Current account'!W86)</f>
        <v>4136.3599999999997</v>
      </c>
      <c r="H14">
        <v>0</v>
      </c>
      <c r="I14">
        <f t="shared" si="0"/>
        <v>-548.35999999999967</v>
      </c>
    </row>
    <row r="15" spans="1:9" ht="15.75" x14ac:dyDescent="0.25">
      <c r="B15" s="1" t="s">
        <v>184</v>
      </c>
      <c r="C15" s="1"/>
      <c r="D15" s="1"/>
      <c r="F15" s="12">
        <v>200</v>
      </c>
      <c r="G15">
        <f>SUM('Current account'!X86)</f>
        <v>63</v>
      </c>
      <c r="H15">
        <v>0</v>
      </c>
      <c r="I15">
        <f t="shared" si="0"/>
        <v>137</v>
      </c>
    </row>
    <row r="16" spans="1:9" ht="15.75" x14ac:dyDescent="0.25">
      <c r="B16" s="1" t="s">
        <v>185</v>
      </c>
      <c r="C16" s="1"/>
      <c r="D16" s="1"/>
      <c r="F16" s="12">
        <v>800</v>
      </c>
      <c r="G16">
        <f>SUM('Current account'!Y86)</f>
        <v>645</v>
      </c>
      <c r="H16">
        <v>0</v>
      </c>
      <c r="I16">
        <f t="shared" si="0"/>
        <v>155</v>
      </c>
    </row>
    <row r="17" spans="2:9" ht="15.75" x14ac:dyDescent="0.25">
      <c r="B17" s="1" t="s">
        <v>186</v>
      </c>
      <c r="C17" s="1"/>
      <c r="D17" s="1"/>
      <c r="F17" s="12">
        <v>450</v>
      </c>
      <c r="G17">
        <f>SUM('Current account'!Z86)</f>
        <v>850</v>
      </c>
      <c r="H17">
        <v>0</v>
      </c>
      <c r="I17">
        <f t="shared" si="0"/>
        <v>-400</v>
      </c>
    </row>
    <row r="18" spans="2:9" ht="15.75" x14ac:dyDescent="0.25">
      <c r="B18" s="1" t="s">
        <v>187</v>
      </c>
      <c r="C18" s="1"/>
      <c r="D18" s="1"/>
      <c r="F18" s="12">
        <v>500</v>
      </c>
      <c r="G18">
        <f>SUM('Current account'!AA86)</f>
        <v>165</v>
      </c>
      <c r="H18">
        <v>0</v>
      </c>
      <c r="I18">
        <f t="shared" si="0"/>
        <v>335</v>
      </c>
    </row>
    <row r="19" spans="2:9" ht="15.75" x14ac:dyDescent="0.25">
      <c r="B19" s="1" t="s">
        <v>188</v>
      </c>
      <c r="C19" s="1"/>
      <c r="D19" s="1"/>
      <c r="F19" s="12">
        <v>420</v>
      </c>
      <c r="G19">
        <f>SUM('Current account'!AB86)</f>
        <v>880.56999999999994</v>
      </c>
      <c r="H19">
        <v>0</v>
      </c>
      <c r="I19">
        <f t="shared" si="0"/>
        <v>-460.56999999999994</v>
      </c>
    </row>
    <row r="20" spans="2:9" ht="15.75" x14ac:dyDescent="0.25">
      <c r="B20" s="1" t="s">
        <v>189</v>
      </c>
      <c r="C20" s="1"/>
      <c r="D20" s="1"/>
      <c r="F20" s="12">
        <v>750</v>
      </c>
      <c r="G20">
        <f>SUM('Current account'!AC86)</f>
        <v>200</v>
      </c>
      <c r="H20">
        <v>0</v>
      </c>
      <c r="I20">
        <f t="shared" si="0"/>
        <v>550</v>
      </c>
    </row>
    <row r="21" spans="2:9" ht="15.75" x14ac:dyDescent="0.25">
      <c r="B21" s="1" t="s">
        <v>90</v>
      </c>
      <c r="C21" s="1"/>
      <c r="D21" s="1"/>
      <c r="F21" s="12">
        <v>500</v>
      </c>
      <c r="G21">
        <f>SUM('Current account'!AD86)</f>
        <v>120</v>
      </c>
      <c r="H21">
        <v>0</v>
      </c>
      <c r="I21">
        <f t="shared" si="0"/>
        <v>380</v>
      </c>
    </row>
    <row r="22" spans="2:9" ht="15.75" x14ac:dyDescent="0.25">
      <c r="B22" s="1" t="s">
        <v>91</v>
      </c>
      <c r="C22" s="1"/>
      <c r="D22" s="1"/>
      <c r="F22" s="12">
        <v>1000</v>
      </c>
      <c r="G22">
        <f>SUM('Current account'!AE86)</f>
        <v>2452.4699999999998</v>
      </c>
      <c r="H22">
        <v>0</v>
      </c>
      <c r="I22">
        <f t="shared" si="0"/>
        <v>-1452.4699999999998</v>
      </c>
    </row>
    <row r="23" spans="2:9" ht="15.75" x14ac:dyDescent="0.25">
      <c r="B23" s="1"/>
      <c r="C23" s="1"/>
      <c r="D23" s="1"/>
      <c r="F23" s="35">
        <f>SUM(F5:F22)</f>
        <v>15525</v>
      </c>
      <c r="G23" s="35">
        <f>SUM(G5:G22)</f>
        <v>16143.55</v>
      </c>
      <c r="H23" s="35">
        <f>SUM(H5:H22)</f>
        <v>319.27</v>
      </c>
      <c r="I23" s="35">
        <f>SUM(I5:I22)</f>
        <v>-937.81999999999925</v>
      </c>
    </row>
    <row r="27" spans="2:9" ht="15.75" x14ac:dyDescent="0.25">
      <c r="B27" s="74" t="s">
        <v>7</v>
      </c>
      <c r="C27" s="75"/>
      <c r="D27" s="75"/>
      <c r="E27" s="74" t="s">
        <v>172</v>
      </c>
      <c r="F27" s="74" t="s">
        <v>190</v>
      </c>
      <c r="G27" s="74" t="s">
        <v>191</v>
      </c>
      <c r="H27" s="74" t="s">
        <v>192</v>
      </c>
    </row>
    <row r="28" spans="2:9" ht="15" x14ac:dyDescent="0.2">
      <c r="B28" s="75" t="s">
        <v>193</v>
      </c>
      <c r="C28" s="75"/>
      <c r="D28" s="75"/>
      <c r="E28" s="76">
        <v>5000</v>
      </c>
      <c r="F28" s="83">
        <v>5581.11</v>
      </c>
      <c r="G28" s="76">
        <v>0</v>
      </c>
      <c r="H28" s="76">
        <f>SUM(F28:G28)</f>
        <v>5581.11</v>
      </c>
    </row>
    <row r="29" spans="2:9" ht="15" x14ac:dyDescent="0.2">
      <c r="B29" s="75" t="s">
        <v>194</v>
      </c>
      <c r="C29" s="75"/>
      <c r="D29" s="75"/>
      <c r="E29" s="76">
        <v>9202.0499999999993</v>
      </c>
      <c r="F29" s="83">
        <v>9274.0499999999993</v>
      </c>
      <c r="G29" s="76">
        <v>0</v>
      </c>
      <c r="H29" s="76">
        <f>SUM(F29:G29)</f>
        <v>9274.0499999999993</v>
      </c>
    </row>
    <row r="30" spans="2:9" ht="15" x14ac:dyDescent="0.2">
      <c r="B30" s="75" t="s">
        <v>195</v>
      </c>
      <c r="C30" s="75"/>
      <c r="D30" s="75"/>
      <c r="E30" s="76">
        <v>470.72</v>
      </c>
      <c r="F30" s="83">
        <v>470.72</v>
      </c>
      <c r="G30" s="76">
        <v>0</v>
      </c>
      <c r="H30" s="76">
        <f t="shared" ref="H30:H33" si="1">SUM(F30:G30)</f>
        <v>470.72</v>
      </c>
    </row>
    <row r="31" spans="2:9" ht="15" x14ac:dyDescent="0.2">
      <c r="B31" s="75" t="s">
        <v>196</v>
      </c>
      <c r="C31" s="75"/>
      <c r="D31" s="75"/>
      <c r="E31" s="75">
        <v>1950</v>
      </c>
      <c r="F31" s="11">
        <v>1550</v>
      </c>
      <c r="G31" s="75">
        <v>400</v>
      </c>
      <c r="H31" s="76">
        <f t="shared" si="1"/>
        <v>1950</v>
      </c>
    </row>
    <row r="32" spans="2:9" ht="15" x14ac:dyDescent="0.2">
      <c r="B32" s="75" t="s">
        <v>197</v>
      </c>
      <c r="C32" s="75"/>
      <c r="D32" s="75"/>
      <c r="E32" s="75">
        <v>500</v>
      </c>
      <c r="F32" s="11">
        <v>513.15</v>
      </c>
      <c r="G32" s="75">
        <v>0</v>
      </c>
      <c r="H32" s="76">
        <f t="shared" si="1"/>
        <v>513.15</v>
      </c>
    </row>
    <row r="33" spans="2:10" ht="15" x14ac:dyDescent="0.2">
      <c r="B33" s="75" t="s">
        <v>198</v>
      </c>
      <c r="C33" s="75"/>
      <c r="D33" s="75"/>
      <c r="E33" s="75">
        <v>0</v>
      </c>
      <c r="F33" s="11">
        <v>52.65</v>
      </c>
      <c r="G33" s="75">
        <v>0</v>
      </c>
      <c r="H33" s="76">
        <f t="shared" si="1"/>
        <v>52.65</v>
      </c>
    </row>
    <row r="34" spans="2:10" ht="15" x14ac:dyDescent="0.2">
      <c r="E34" s="78">
        <f>SUM(E28:E33)</f>
        <v>17122.769999999997</v>
      </c>
      <c r="F34" s="78">
        <f>SUM(F28:F33)</f>
        <v>17441.68</v>
      </c>
      <c r="G34" s="78">
        <f>SUM(G28:G33)</f>
        <v>400</v>
      </c>
      <c r="H34" s="78">
        <f>SUM(H28:H33)</f>
        <v>17841.68</v>
      </c>
    </row>
    <row r="38" spans="2:10" ht="15.75" x14ac:dyDescent="0.25">
      <c r="E38" s="1" t="s">
        <v>207</v>
      </c>
      <c r="F38" s="85">
        <f>SUM(F34-G23)</f>
        <v>1298.130000000001</v>
      </c>
    </row>
    <row r="46" spans="2:10" x14ac:dyDescent="0.2">
      <c r="J46" s="24"/>
    </row>
  </sheetData>
  <pageMargins left="0.23622047244094491" right="0.23622047244094491" top="0" bottom="0" header="0.31496062992125984" footer="0.31496062992125984"/>
  <pageSetup paperSize="9" fitToWidth="0" fitToHeight="0" orientation="portrait" horizontalDpi="0" verticalDpi="0" r:id="rId1"/>
  <ignoredErrors>
    <ignoredError sqref="H28:H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Accounts</vt:lpstr>
      <vt:lpstr>Reconciliations</vt:lpstr>
      <vt:lpstr>Savings account </vt:lpstr>
      <vt:lpstr>Current account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cp:keywords/>
  <dc:description/>
  <cp:lastModifiedBy>Clee St Margaret Parish Council</cp:lastModifiedBy>
  <cp:revision/>
  <cp:lastPrinted>2023-05-19T09:04:29Z</cp:lastPrinted>
  <dcterms:created xsi:type="dcterms:W3CDTF">1996-10-14T23:33:28Z</dcterms:created>
  <dcterms:modified xsi:type="dcterms:W3CDTF">2023-05-25T10:55:05Z</dcterms:modified>
  <cp:category/>
  <cp:contentStatus/>
</cp:coreProperties>
</file>