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c6454a5c5829700e/BPC/Audit/2025/Audit Docs/Analytical Review of Variances/"/>
    </mc:Choice>
  </mc:AlternateContent>
  <xr:revisionPtr revIDLastSave="1" documentId="8_{935835FA-E488-4A86-B06F-14AA79B323E8}" xr6:coauthVersionLast="47" xr6:coauthVersionMax="47" xr10:uidLastSave="{F539CD0E-F09F-420E-8522-F70B46BFB092}"/>
  <bookViews>
    <workbookView xWindow="-110" yWindow="-110" windowWidth="19420" windowHeight="11500" tabRatio="874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16" i="7"/>
  <c r="D18" i="7"/>
  <c r="E34" i="11" l="1"/>
  <c r="C34" i="11"/>
  <c r="C40" i="11"/>
  <c r="B40" i="11"/>
  <c r="D39" i="11"/>
  <c r="D38" i="11"/>
  <c r="D37" i="11"/>
  <c r="C13" i="13"/>
  <c r="D40" i="11" l="1"/>
  <c r="F20" i="14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1" i="10"/>
  <c r="B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17" i="8"/>
  <c r="B17" i="8"/>
  <c r="D16" i="8"/>
  <c r="D14" i="8"/>
  <c r="D13" i="8"/>
  <c r="C24" i="7"/>
  <c r="B24" i="7"/>
  <c r="D15" i="7"/>
  <c r="D23" i="7"/>
  <c r="D21" i="7"/>
  <c r="D20" i="7"/>
  <c r="D19" i="7"/>
  <c r="D17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1" i="10"/>
  <c r="D24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17" i="8"/>
  <c r="D26" i="1"/>
</calcChain>
</file>

<file path=xl/sharedStrings.xml><?xml version="1.0" encoding="utf-8"?>
<sst xmlns="http://schemas.openxmlformats.org/spreadsheetml/2006/main" count="173" uniqueCount="90">
  <si>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</si>
  <si>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</si>
  <si>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</si>
  <si>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</si>
  <si>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</si>
  <si>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</si>
  <si>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</si>
  <si>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</si>
  <si>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</si>
  <si>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</si>
  <si>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</si>
  <si>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</si>
  <si>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</si>
  <si>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</si>
  <si>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</si>
  <si>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</si>
  <si>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</si>
  <si>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</si>
  <si>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</si>
  <si>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</si>
  <si>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</si>
  <si>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</si>
  <si>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</si>
  <si>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</si>
  <si>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</si>
  <si>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</si>
  <si>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</si>
  <si>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</si>
  <si>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</si>
  <si>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</si>
  <si>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</si>
  <si>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</si>
  <si>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</si>
  <si>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</si>
  <si>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</si>
  <si>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</si>
  <si>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</si>
  <si>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</si>
  <si>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</si>
  <si>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</si>
  <si>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</si>
  <si>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</si>
  <si>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</si>
  <si>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</si>
  <si>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</si>
  <si>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</si>
  <si>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</si>
  <si>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</si>
  <si>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</si>
  <si>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</si>
  <si>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</si>
  <si>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</si>
  <si>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</si>
  <si>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</si>
  <si>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</si>
  <si>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</si>
  <si>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</si>
  <si>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</si>
  <si>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</si>
  <si>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</si>
  <si>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</si>
  <si>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</si>
  <si>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</si>
  <si>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</si>
  <si>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</si>
  <si>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</si>
  <si>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CIL</t>
  </si>
  <si>
    <t>Neighbourhood Plan Grant</t>
  </si>
  <si>
    <t>Refund</t>
  </si>
  <si>
    <t>Rent</t>
  </si>
  <si>
    <t>VAT Return</t>
  </si>
  <si>
    <t xml:space="preserve">Interest </t>
  </si>
  <si>
    <t>Tree Survey</t>
  </si>
  <si>
    <t>Bailiff</t>
  </si>
  <si>
    <t>Tree Works</t>
  </si>
  <si>
    <t>Room Hire</t>
  </si>
  <si>
    <t xml:space="preserve">Employment of Locum Staff </t>
  </si>
  <si>
    <t>Salary</t>
  </si>
  <si>
    <t>Pension payment to exiting Clerk</t>
  </si>
  <si>
    <t>Clerk Pensions</t>
  </si>
  <si>
    <t>add</t>
  </si>
  <si>
    <t>Grant</t>
  </si>
  <si>
    <t>Playground Works</t>
  </si>
  <si>
    <t>Stationary &amp; Office Supplies</t>
  </si>
  <si>
    <t>HEVH Storage Fee</t>
  </si>
  <si>
    <t>Neighbourhood Plan</t>
  </si>
  <si>
    <t>Contingency</t>
  </si>
  <si>
    <t>Withies</t>
  </si>
  <si>
    <t>War Memorial</t>
  </si>
  <si>
    <t>CIL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</si>
</sst>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7" fillId="0" borderId="2" xfId="0" applyFont="1" applyBorder="1"/>
    <xf numFmtId="0" fontId="0" fillId="0" borderId="3" xfId="0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7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6" zoomScale="120" zoomScaleNormal="120" workbookViewId="0">
      <selection activeCell="E8" sqref="E8"/>
    </sheetView>
  </sheetViews>
  <sheetFormatPr defaultRowHeight="14.5" x14ac:dyDescent="0.35"/>
  <cols>
    <col min="1" max="1" width="4.1796875" customWidth="1"/>
    <col min="2" max="2" width="28.7265625" style="22" customWidth="1"/>
    <col min="3" max="6" width="16.54296875" customWidth="1"/>
    <col min="7" max="8" width="16.54296875" hidden="1" customWidth="1"/>
    <col min="9" max="9" width="77.1796875" style="24" customWidth="1"/>
    <col min="10" max="10" width="23.1796875" bestFit="1" customWidth="1"/>
  </cols>
  <sheetData>
    <row r="1" spans="2:10" ht="17.25" customHeight="1" x14ac:dyDescent="0.35">
      <c r="B1" s="26" t="s">
        <v>63</v>
      </c>
    </row>
    <row r="3" spans="2:10" ht="15" customHeight="1" x14ac:dyDescent="0.35">
      <c r="B3" s="80" t="s">
        <v>36</v>
      </c>
      <c r="C3" s="81"/>
      <c r="D3" s="81"/>
      <c r="E3" s="81"/>
      <c r="F3" s="81"/>
      <c r="G3" s="81"/>
      <c r="H3" s="81"/>
      <c r="I3" s="81"/>
    </row>
    <row r="4" spans="2:10" ht="15" customHeight="1" thickBot="1" x14ac:dyDescent="0.4"/>
    <row r="5" spans="2:10" ht="15" customHeight="1" x14ac:dyDescent="0.35">
      <c r="B5" s="27"/>
      <c r="C5" s="79" t="s">
        <v>13</v>
      </c>
      <c r="D5" s="79"/>
      <c r="E5" s="47"/>
      <c r="F5" s="47"/>
      <c r="G5" s="47"/>
      <c r="H5" s="47"/>
      <c r="I5" s="37" t="s">
        <v>14</v>
      </c>
      <c r="J5" s="42" t="s">
        <v>40</v>
      </c>
    </row>
    <row r="6" spans="2:10" ht="29" x14ac:dyDescent="0.35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29" x14ac:dyDescent="0.35">
      <c r="B7" s="30" t="s">
        <v>15</v>
      </c>
      <c r="C7" s="68">
        <v>113864</v>
      </c>
      <c r="D7" s="68">
        <v>136182</v>
      </c>
      <c r="E7" s="55"/>
      <c r="F7" s="55"/>
      <c r="G7" s="50"/>
      <c r="H7" s="50"/>
      <c r="I7" s="39" t="s">
        <v>34</v>
      </c>
      <c r="J7" s="44"/>
    </row>
    <row r="8" spans="2:10" s="21" customFormat="1" ht="29" x14ac:dyDescent="0.35">
      <c r="B8" s="30" t="s">
        <v>16</v>
      </c>
      <c r="C8" s="68">
        <v>54000</v>
      </c>
      <c r="D8" s="68">
        <v>56000</v>
      </c>
      <c r="E8" s="50">
        <f>D8-C8</f>
        <v>2000</v>
      </c>
      <c r="F8" s="49">
        <f>IF(AND(C8=0,D8=0),0,IF(C8=0,1,IF(D8=0,-1,(D8-C8)/C8)))</f>
        <v>3.7037037037037035E-2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5">
      <c r="B9" s="30" t="s">
        <v>18</v>
      </c>
      <c r="C9" s="68">
        <v>33412</v>
      </c>
      <c r="D9" s="68">
        <v>24147</v>
      </c>
      <c r="E9" s="50">
        <f t="shared" ref="E9:E12" si="0">D9-C9</f>
        <v>-9265</v>
      </c>
      <c r="F9" s="49">
        <f t="shared" ref="F9:F12" si="1">IF(AND(C9=0,D9=0),0,IF(C9=0,1,IF(D9=0,-1,(D9-C9)/C9)))</f>
        <v>-0.27729558242547586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5" x14ac:dyDescent="0.35">
      <c r="B10" s="31" t="s">
        <v>20</v>
      </c>
      <c r="C10" s="68">
        <v>22820</v>
      </c>
      <c r="D10" s="68">
        <v>45936</v>
      </c>
      <c r="E10" s="50">
        <f t="shared" si="0"/>
        <v>23116</v>
      </c>
      <c r="F10" s="49">
        <f t="shared" si="1"/>
        <v>1.0129710780017529</v>
      </c>
      <c r="G10" s="34" t="str">
        <f t="shared" si="2"/>
        <v>No</v>
      </c>
      <c r="H10" s="34" t="str">
        <f t="shared" si="3"/>
        <v>Yes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Please explain within the relevant tab</v>
      </c>
    </row>
    <row r="11" spans="2:10" ht="29" x14ac:dyDescent="0.35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29" x14ac:dyDescent="0.35">
      <c r="B12" s="31" t="s">
        <v>24</v>
      </c>
      <c r="C12" s="68">
        <v>42274</v>
      </c>
      <c r="D12" s="68">
        <v>69570</v>
      </c>
      <c r="E12" s="50">
        <f t="shared" si="0"/>
        <v>27296</v>
      </c>
      <c r="F12" s="49">
        <f t="shared" si="1"/>
        <v>0.64569238775606752</v>
      </c>
      <c r="G12" s="34" t="str">
        <f t="shared" si="2"/>
        <v>No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4">
      <c r="B13" s="32" t="s">
        <v>26</v>
      </c>
      <c r="C13" s="69">
        <f>C7+C8+C9-C10-C11-C12</f>
        <v>136182</v>
      </c>
      <c r="D13" s="69">
        <v>99823</v>
      </c>
      <c r="E13" s="56"/>
      <c r="F13" s="56"/>
      <c r="G13" s="51"/>
      <c r="H13" s="51"/>
      <c r="I13" s="40" t="s">
        <v>27</v>
      </c>
      <c r="J13" s="46" t="s">
        <v>58</v>
      </c>
    </row>
    <row r="14" spans="2:10" ht="15" thickBot="1" x14ac:dyDescent="0.4">
      <c r="B14" s="23"/>
      <c r="C14" s="52" t="s">
        <v>50</v>
      </c>
      <c r="D14" s="52" t="s">
        <v>50</v>
      </c>
      <c r="E14" s="52"/>
      <c r="F14" s="52"/>
      <c r="G14" s="52"/>
      <c r="H14" s="52"/>
      <c r="I14" s="25"/>
      <c r="J14" s="46"/>
    </row>
    <row r="15" spans="2:10" ht="29" x14ac:dyDescent="0.35">
      <c r="B15" s="33" t="s">
        <v>28</v>
      </c>
      <c r="C15" s="70">
        <v>136182</v>
      </c>
      <c r="D15" s="70">
        <v>99823</v>
      </c>
      <c r="E15" s="54"/>
      <c r="F15" s="57"/>
      <c r="G15" s="53"/>
      <c r="H15" s="53"/>
      <c r="I15" s="41" t="s">
        <v>29</v>
      </c>
      <c r="J15" s="45"/>
    </row>
    <row r="16" spans="2:10" ht="29" x14ac:dyDescent="0.35">
      <c r="B16" s="31" t="s">
        <v>30</v>
      </c>
      <c r="C16" s="68">
        <v>111234</v>
      </c>
      <c r="D16" s="68">
        <v>117082</v>
      </c>
      <c r="E16" s="50">
        <f>D16-C16</f>
        <v>5848</v>
      </c>
      <c r="F16" s="49">
        <f t="shared" ref="F16:F17" si="5">IF(AND(C16=0,D16=0),0,IF(C16=0,1,IF(D16=0,-1,(D16-C16)/C16)))</f>
        <v>5.2573853318230036E-2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5" thickBot="1" x14ac:dyDescent="0.4">
      <c r="B17" s="32" t="s">
        <v>32</v>
      </c>
      <c r="C17" s="71"/>
      <c r="D17" s="71"/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Enter figures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2:6" x14ac:dyDescent="0.35">
      <c r="B1" s="15" t="s">
        <v>2</v>
      </c>
    </row>
    <row r="3" spans="2:6" x14ac:dyDescent="0.35">
      <c r="B3" s="8"/>
    </row>
    <row r="4" spans="2:6" x14ac:dyDescent="0.35">
      <c r="B4" t="s">
        <v>51</v>
      </c>
      <c r="C4" s="36">
        <f>'Accounting Statement'!C8</f>
        <v>54000</v>
      </c>
      <c r="D4" t="s">
        <v>64</v>
      </c>
      <c r="E4" s="36">
        <f>'Accounting Statement'!D8</f>
        <v>56000</v>
      </c>
    </row>
    <row r="6" spans="2:6" x14ac:dyDescent="0.35">
      <c r="D6" t="s">
        <v>3</v>
      </c>
      <c r="E6" s="1">
        <f>E4-C4</f>
        <v>2000</v>
      </c>
    </row>
    <row r="7" spans="2:6" x14ac:dyDescent="0.35">
      <c r="D7" t="s">
        <v>37</v>
      </c>
      <c r="E7" s="6">
        <f>IF(AND(C4=0,E4=0),0,IF(C4=0,1,IF(E4=0,-1,(E4-C4)/C4)))</f>
        <v>3.7037037037037035E-2</v>
      </c>
      <c r="F7" t="str">
        <f>IF(E7&lt;-0.15,"yes explain",IF(E7&gt;0.15,"Yes explain","No explanation required"))</f>
        <v>No explanation required</v>
      </c>
    </row>
    <row r="9" spans="2:6" x14ac:dyDescent="0.35">
      <c r="B9" s="8" t="s">
        <v>5</v>
      </c>
    </row>
    <row r="10" spans="2:6" x14ac:dyDescent="0.35">
      <c r="B10" s="8"/>
    </row>
    <row r="11" spans="2:6" s="3" customFormat="1" ht="26.5" x14ac:dyDescent="0.35">
      <c r="B11" s="4" t="s">
        <v>52</v>
      </c>
      <c r="C11" s="4" t="s">
        <v>65</v>
      </c>
      <c r="D11" s="5" t="s">
        <v>3</v>
      </c>
      <c r="E11" s="85" t="s">
        <v>1</v>
      </c>
      <c r="F11" s="86"/>
    </row>
    <row r="12" spans="2:6" s="11" customFormat="1" x14ac:dyDescent="0.35">
      <c r="B12" s="12"/>
      <c r="C12" s="12"/>
      <c r="D12" s="13">
        <f t="shared" ref="D12:D25" si="0">C12-B12</f>
        <v>0</v>
      </c>
      <c r="E12" s="82"/>
      <c r="F12" s="83"/>
    </row>
    <row r="13" spans="2:6" s="11" customFormat="1" x14ac:dyDescent="0.35">
      <c r="B13" s="12"/>
      <c r="C13" s="12"/>
      <c r="D13" s="13">
        <f t="shared" si="0"/>
        <v>0</v>
      </c>
      <c r="E13" s="82"/>
      <c r="F13" s="83"/>
    </row>
    <row r="14" spans="2:6" s="11" customFormat="1" x14ac:dyDescent="0.35">
      <c r="B14" s="12"/>
      <c r="C14" s="12"/>
      <c r="D14" s="13">
        <f t="shared" si="0"/>
        <v>0</v>
      </c>
      <c r="E14" s="82"/>
      <c r="F14" s="83"/>
    </row>
    <row r="15" spans="2:6" s="11" customFormat="1" x14ac:dyDescent="0.35">
      <c r="B15" s="12"/>
      <c r="C15" s="12"/>
      <c r="D15" s="13">
        <f t="shared" si="0"/>
        <v>0</v>
      </c>
      <c r="E15" s="82"/>
      <c r="F15" s="83"/>
    </row>
    <row r="16" spans="2:6" s="11" customFormat="1" x14ac:dyDescent="0.35">
      <c r="B16" s="12"/>
      <c r="C16" s="12"/>
      <c r="D16" s="13">
        <f t="shared" si="0"/>
        <v>0</v>
      </c>
      <c r="E16" s="82"/>
      <c r="F16" s="83"/>
    </row>
    <row r="17" spans="1:8" s="11" customFormat="1" x14ac:dyDescent="0.35">
      <c r="B17" s="12"/>
      <c r="C17" s="12"/>
      <c r="D17" s="13">
        <f t="shared" si="0"/>
        <v>0</v>
      </c>
      <c r="E17" s="82"/>
      <c r="F17" s="83"/>
    </row>
    <row r="18" spans="1:8" s="11" customFormat="1" x14ac:dyDescent="0.35">
      <c r="B18" s="12"/>
      <c r="C18" s="12"/>
      <c r="D18" s="13">
        <f t="shared" si="0"/>
        <v>0</v>
      </c>
      <c r="E18" s="82"/>
      <c r="F18" s="83"/>
    </row>
    <row r="19" spans="1:8" s="11" customFormat="1" x14ac:dyDescent="0.35">
      <c r="B19" s="12"/>
      <c r="C19" s="12"/>
      <c r="D19" s="13">
        <f t="shared" si="0"/>
        <v>0</v>
      </c>
      <c r="E19" s="82"/>
      <c r="F19" s="83"/>
    </row>
    <row r="20" spans="1:8" s="11" customFormat="1" x14ac:dyDescent="0.35">
      <c r="B20" s="12"/>
      <c r="C20" s="12"/>
      <c r="D20" s="13">
        <f t="shared" si="0"/>
        <v>0</v>
      </c>
      <c r="E20" s="82"/>
      <c r="F20" s="83"/>
    </row>
    <row r="21" spans="1:8" s="11" customFormat="1" x14ac:dyDescent="0.35">
      <c r="B21" s="12"/>
      <c r="C21" s="12"/>
      <c r="D21" s="13">
        <f t="shared" si="0"/>
        <v>0</v>
      </c>
      <c r="E21" s="82"/>
      <c r="F21" s="83"/>
    </row>
    <row r="22" spans="1:8" s="11" customFormat="1" x14ac:dyDescent="0.35">
      <c r="B22" s="12"/>
      <c r="C22" s="12"/>
      <c r="D22" s="13">
        <f t="shared" si="0"/>
        <v>0</v>
      </c>
      <c r="E22" s="82"/>
      <c r="F22" s="83"/>
    </row>
    <row r="23" spans="1:8" s="11" customFormat="1" x14ac:dyDescent="0.35">
      <c r="B23" s="12"/>
      <c r="C23" s="12"/>
      <c r="D23" s="13">
        <f t="shared" si="0"/>
        <v>0</v>
      </c>
      <c r="E23" s="82"/>
      <c r="F23" s="83"/>
    </row>
    <row r="24" spans="1:8" s="11" customFormat="1" x14ac:dyDescent="0.35">
      <c r="B24" s="12"/>
      <c r="C24" s="12"/>
      <c r="D24" s="13">
        <f t="shared" si="0"/>
        <v>0</v>
      </c>
      <c r="E24" s="82"/>
      <c r="F24" s="83"/>
    </row>
    <row r="25" spans="1:8" s="11" customFormat="1" x14ac:dyDescent="0.35">
      <c r="B25" s="12"/>
      <c r="C25" s="12"/>
      <c r="D25" s="13">
        <f t="shared" si="0"/>
        <v>0</v>
      </c>
      <c r="E25" s="82"/>
      <c r="F25" s="83"/>
    </row>
    <row r="26" spans="1:8" x14ac:dyDescent="0.3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3"/>
      <c r="G26" s="7"/>
    </row>
    <row r="27" spans="1:8" x14ac:dyDescent="0.35">
      <c r="H27" s="2"/>
    </row>
    <row r="28" spans="1:8" x14ac:dyDescent="0.35">
      <c r="F28" s="7"/>
    </row>
    <row r="29" spans="1:8" x14ac:dyDescent="0.35">
      <c r="A29" s="14" t="s">
        <v>4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27"/>
  <sheetViews>
    <sheetView workbookViewId="0">
      <selection activeCell="E29" sqref="E29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6</v>
      </c>
    </row>
    <row r="3" spans="1:7" x14ac:dyDescent="0.35">
      <c r="B3" s="8"/>
    </row>
    <row r="4" spans="1:7" x14ac:dyDescent="0.35">
      <c r="B4" t="s">
        <v>51</v>
      </c>
      <c r="C4" s="36">
        <f>'Accounting Statement'!C9</f>
        <v>33412</v>
      </c>
      <c r="D4" t="s">
        <v>64</v>
      </c>
      <c r="E4" s="36">
        <f>'Accounting Statement'!D9</f>
        <v>24147</v>
      </c>
    </row>
    <row r="6" spans="1:7" x14ac:dyDescent="0.35">
      <c r="D6" t="s">
        <v>3</v>
      </c>
      <c r="E6" s="1">
        <f>E4-C4</f>
        <v>-9265</v>
      </c>
    </row>
    <row r="7" spans="1:7" x14ac:dyDescent="0.35">
      <c r="D7" t="s">
        <v>37</v>
      </c>
      <c r="E7" s="6">
        <f>IF(AND(C4=0,E4=0),0,IF(C4=0,1,IF(E4=0,-1,(E4-C4)/C4)))</f>
        <v>-0.27729558242547586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5</v>
      </c>
    </row>
    <row r="10" spans="1:7" x14ac:dyDescent="0.35">
      <c r="B10" s="76" t="s">
        <v>38</v>
      </c>
    </row>
    <row r="11" spans="1:7" x14ac:dyDescent="0.35">
      <c r="B11" s="76" t="s">
        <v>53</v>
      </c>
    </row>
    <row r="12" spans="1:7" x14ac:dyDescent="0.35">
      <c r="B12" s="76"/>
    </row>
    <row r="13" spans="1:7" x14ac:dyDescent="0.35">
      <c r="B13" s="8"/>
    </row>
    <row r="14" spans="1:7" s="3" customFormat="1" ht="26.5" x14ac:dyDescent="0.35">
      <c r="B14" s="4" t="s">
        <v>52</v>
      </c>
      <c r="C14" s="4" t="s">
        <v>65</v>
      </c>
      <c r="D14" s="5" t="s">
        <v>3</v>
      </c>
      <c r="E14" s="85" t="s">
        <v>1</v>
      </c>
      <c r="F14" s="86"/>
    </row>
    <row r="15" spans="1:7" s="17" customFormat="1" x14ac:dyDescent="0.35">
      <c r="A15" s="16"/>
      <c r="B15" s="13">
        <v>13733</v>
      </c>
      <c r="C15" s="13">
        <v>8</v>
      </c>
      <c r="D15" s="74">
        <f>C15-B15</f>
        <v>-13725</v>
      </c>
      <c r="E15" s="87" t="s">
        <v>66</v>
      </c>
      <c r="F15" s="88"/>
      <c r="G15" s="16"/>
    </row>
    <row r="16" spans="1:7" s="11" customFormat="1" x14ac:dyDescent="0.35">
      <c r="B16" s="12">
        <v>400</v>
      </c>
      <c r="C16" s="12">
        <v>0</v>
      </c>
      <c r="D16" s="74">
        <f t="shared" ref="D16:D23" si="0">C16-B16</f>
        <v>-400</v>
      </c>
      <c r="E16" s="82" t="s">
        <v>81</v>
      </c>
      <c r="F16" s="89"/>
    </row>
    <row r="17" spans="1:8" s="11" customFormat="1" x14ac:dyDescent="0.35">
      <c r="B17" s="12">
        <v>0</v>
      </c>
      <c r="C17" s="12">
        <v>4350</v>
      </c>
      <c r="D17" s="74">
        <f t="shared" si="0"/>
        <v>4350</v>
      </c>
      <c r="E17" s="82" t="s">
        <v>67</v>
      </c>
      <c r="F17" s="83"/>
    </row>
    <row r="18" spans="1:8" s="11" customFormat="1" x14ac:dyDescent="0.35">
      <c r="B18" s="12">
        <v>1294</v>
      </c>
      <c r="C18" s="12">
        <v>0</v>
      </c>
      <c r="D18" s="74">
        <f t="shared" si="0"/>
        <v>-1294</v>
      </c>
      <c r="E18" s="82" t="s">
        <v>68</v>
      </c>
      <c r="F18" s="89"/>
    </row>
    <row r="19" spans="1:8" s="11" customFormat="1" x14ac:dyDescent="0.35">
      <c r="B19" s="12">
        <v>1106</v>
      </c>
      <c r="C19" s="12">
        <v>1040</v>
      </c>
      <c r="D19" s="74">
        <f t="shared" si="0"/>
        <v>-66</v>
      </c>
      <c r="E19" s="82" t="s">
        <v>69</v>
      </c>
      <c r="F19" s="83"/>
    </row>
    <row r="20" spans="1:8" s="11" customFormat="1" x14ac:dyDescent="0.35">
      <c r="B20" s="12">
        <v>5582</v>
      </c>
      <c r="C20" s="12">
        <v>5560</v>
      </c>
      <c r="D20" s="74">
        <f t="shared" si="0"/>
        <v>-22</v>
      </c>
      <c r="E20" s="82" t="s">
        <v>70</v>
      </c>
      <c r="F20" s="83"/>
    </row>
    <row r="21" spans="1:8" s="11" customFormat="1" x14ac:dyDescent="0.35">
      <c r="B21" s="12">
        <v>3125</v>
      </c>
      <c r="C21" s="12">
        <v>4017</v>
      </c>
      <c r="D21" s="74">
        <f t="shared" si="0"/>
        <v>892</v>
      </c>
      <c r="E21" s="82" t="s">
        <v>71</v>
      </c>
      <c r="F21" s="83"/>
    </row>
    <row r="22" spans="1:8" s="11" customFormat="1" x14ac:dyDescent="0.35">
      <c r="B22" s="12">
        <v>999</v>
      </c>
      <c r="C22" s="12">
        <v>0</v>
      </c>
      <c r="D22" s="74">
        <f t="shared" si="0"/>
        <v>-999</v>
      </c>
      <c r="E22" s="77" t="s">
        <v>68</v>
      </c>
      <c r="F22" s="78"/>
    </row>
    <row r="23" spans="1:8" s="11" customFormat="1" x14ac:dyDescent="0.35">
      <c r="B23" s="12">
        <v>54000</v>
      </c>
      <c r="C23" s="12">
        <v>56000</v>
      </c>
      <c r="D23" s="74">
        <f t="shared" si="0"/>
        <v>2000</v>
      </c>
      <c r="E23" s="82" t="s">
        <v>45</v>
      </c>
      <c r="F23" s="83"/>
    </row>
    <row r="24" spans="1:8" x14ac:dyDescent="0.35">
      <c r="A24" s="9" t="s">
        <v>0</v>
      </c>
      <c r="B24" s="10">
        <f>SUM(B15:B23)</f>
        <v>80239</v>
      </c>
      <c r="C24" s="10">
        <f>SUM(C15:C23)</f>
        <v>70975</v>
      </c>
      <c r="D24" s="75">
        <f>SUM(D15:D23)</f>
        <v>-9264</v>
      </c>
      <c r="E24" s="84"/>
      <c r="F24" s="83"/>
      <c r="G24" s="7"/>
    </row>
    <row r="25" spans="1:8" x14ac:dyDescent="0.35">
      <c r="H25" s="2"/>
    </row>
    <row r="26" spans="1:8" x14ac:dyDescent="0.35">
      <c r="B26" t="s">
        <v>80</v>
      </c>
      <c r="F26" s="7"/>
    </row>
    <row r="27" spans="1:8" x14ac:dyDescent="0.35">
      <c r="A27" s="14" t="s">
        <v>4</v>
      </c>
    </row>
  </sheetData>
  <mergeCells count="10">
    <mergeCell ref="E23:F23"/>
    <mergeCell ref="E24:F24"/>
    <mergeCell ref="E21:F21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20"/>
  <sheetViews>
    <sheetView topLeftCell="A4" workbookViewId="0">
      <selection activeCell="F29" sqref="F29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7</v>
      </c>
    </row>
    <row r="3" spans="1:7" x14ac:dyDescent="0.35">
      <c r="B3" s="8"/>
    </row>
    <row r="4" spans="1:7" x14ac:dyDescent="0.35">
      <c r="B4" t="s">
        <v>51</v>
      </c>
      <c r="C4" s="36">
        <f>'Accounting Statement'!C10</f>
        <v>22820</v>
      </c>
      <c r="D4" t="s">
        <v>64</v>
      </c>
      <c r="E4" s="36">
        <f>'Accounting Statement'!D10</f>
        <v>45936</v>
      </c>
    </row>
    <row r="6" spans="1:7" x14ac:dyDescent="0.35">
      <c r="D6" t="s">
        <v>3</v>
      </c>
      <c r="E6" s="1">
        <f>E4-C4</f>
        <v>23116</v>
      </c>
    </row>
    <row r="7" spans="1:7" x14ac:dyDescent="0.35">
      <c r="D7" t="s">
        <v>37</v>
      </c>
      <c r="E7" s="6">
        <f>IF(AND(C4=0,E4=0),0,IF(C4=0,1,IF(E4=0,-1,(E4-C4)/C4)))</f>
        <v>1.0129710780017529</v>
      </c>
      <c r="F7" t="str">
        <f>IF(E7&lt;-0.15,"yes explain",IF(E7&gt;0.15,"Yes explain","No explanation required"))</f>
        <v>Yes explain</v>
      </c>
    </row>
    <row r="9" spans="1:7" x14ac:dyDescent="0.35">
      <c r="B9" s="8" t="s">
        <v>5</v>
      </c>
    </row>
    <row r="10" spans="1:7" x14ac:dyDescent="0.35">
      <c r="B10" s="76" t="s">
        <v>62</v>
      </c>
    </row>
    <row r="11" spans="1:7" x14ac:dyDescent="0.35">
      <c r="B11" s="8"/>
    </row>
    <row r="12" spans="1:7" s="3" customFormat="1" ht="26.5" x14ac:dyDescent="0.35">
      <c r="B12" s="4" t="s">
        <v>52</v>
      </c>
      <c r="C12" s="4" t="s">
        <v>65</v>
      </c>
      <c r="D12" s="5" t="s">
        <v>3</v>
      </c>
      <c r="E12" s="85" t="s">
        <v>1</v>
      </c>
      <c r="F12" s="86"/>
    </row>
    <row r="13" spans="1:7" s="17" customFormat="1" x14ac:dyDescent="0.35">
      <c r="A13" s="16"/>
      <c r="B13" s="12">
        <v>0</v>
      </c>
      <c r="C13" s="12">
        <v>28000</v>
      </c>
      <c r="D13" s="12">
        <f>C13-B13</f>
        <v>28000</v>
      </c>
      <c r="E13" s="82" t="s">
        <v>78</v>
      </c>
      <c r="F13" s="89"/>
      <c r="G13" s="16"/>
    </row>
    <row r="14" spans="1:7" s="11" customFormat="1" x14ac:dyDescent="0.35">
      <c r="B14" s="12">
        <v>9892</v>
      </c>
      <c r="C14" s="12">
        <v>3575</v>
      </c>
      <c r="D14" s="13">
        <f t="shared" ref="D14:D16" si="0">C14-B14</f>
        <v>-6317</v>
      </c>
      <c r="E14" s="82" t="s">
        <v>76</v>
      </c>
      <c r="F14" s="83"/>
    </row>
    <row r="15" spans="1:7" s="11" customFormat="1" x14ac:dyDescent="0.35">
      <c r="B15" s="12">
        <v>0</v>
      </c>
      <c r="C15" s="12">
        <v>214</v>
      </c>
      <c r="D15" s="13">
        <v>275</v>
      </c>
      <c r="E15" s="82" t="s">
        <v>79</v>
      </c>
      <c r="F15" s="83"/>
    </row>
    <row r="16" spans="1:7" s="11" customFormat="1" x14ac:dyDescent="0.35">
      <c r="B16" s="12">
        <v>10919</v>
      </c>
      <c r="C16" s="12">
        <v>12077</v>
      </c>
      <c r="D16" s="13">
        <f t="shared" si="0"/>
        <v>1158</v>
      </c>
      <c r="E16" s="82" t="s">
        <v>77</v>
      </c>
      <c r="F16" s="83"/>
    </row>
    <row r="17" spans="1:8" x14ac:dyDescent="0.35">
      <c r="A17" s="9" t="s">
        <v>0</v>
      </c>
      <c r="B17" s="10">
        <f>SUM(B13:B16)</f>
        <v>20811</v>
      </c>
      <c r="C17" s="10">
        <f>SUM(C13:C16)</f>
        <v>43866</v>
      </c>
      <c r="D17" s="10">
        <f>SUM(D13:D16)</f>
        <v>23116</v>
      </c>
      <c r="E17" s="84"/>
      <c r="F17" s="83"/>
      <c r="G17" s="7"/>
    </row>
    <row r="18" spans="1:8" x14ac:dyDescent="0.35">
      <c r="H18" s="2"/>
    </row>
    <row r="19" spans="1:8" x14ac:dyDescent="0.35">
      <c r="F19" s="7"/>
    </row>
    <row r="20" spans="1:8" x14ac:dyDescent="0.35">
      <c r="A20" s="14" t="s">
        <v>4</v>
      </c>
    </row>
  </sheetData>
  <mergeCells count="6">
    <mergeCell ref="E17:F17"/>
    <mergeCell ref="E12:F12"/>
    <mergeCell ref="E13:F13"/>
    <mergeCell ref="E14:F14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8</v>
      </c>
    </row>
    <row r="3" spans="1:7" x14ac:dyDescent="0.35">
      <c r="B3" s="8"/>
    </row>
    <row r="4" spans="1:7" x14ac:dyDescent="0.35">
      <c r="B4" t="s">
        <v>51</v>
      </c>
      <c r="C4" s="36">
        <f>'Accounting Statement'!C11</f>
        <v>0</v>
      </c>
      <c r="D4" t="s">
        <v>64</v>
      </c>
      <c r="E4" s="36">
        <f>'Accounting Statement'!D11</f>
        <v>0</v>
      </c>
    </row>
    <row r="6" spans="1:7" x14ac:dyDescent="0.35">
      <c r="D6" t="s">
        <v>3</v>
      </c>
      <c r="E6" s="1">
        <f>E4-C4</f>
        <v>0</v>
      </c>
    </row>
    <row r="7" spans="1:7" x14ac:dyDescent="0.3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8"/>
    </row>
    <row r="11" spans="1:7" s="3" customFormat="1" ht="26.5" x14ac:dyDescent="0.35">
      <c r="B11" s="4" t="s">
        <v>52</v>
      </c>
      <c r="C11" s="4" t="s">
        <v>65</v>
      </c>
      <c r="D11" s="5" t="s">
        <v>3</v>
      </c>
      <c r="E11" s="85" t="s">
        <v>1</v>
      </c>
      <c r="F11" s="86"/>
    </row>
    <row r="12" spans="1:7" s="17" customFormat="1" x14ac:dyDescent="0.35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5">
      <c r="B13" s="12"/>
      <c r="C13" s="12"/>
      <c r="D13" s="13">
        <f t="shared" ref="D13:D26" si="0">C13-B13</f>
        <v>0</v>
      </c>
      <c r="E13" s="82"/>
      <c r="F13" s="83"/>
    </row>
    <row r="14" spans="1:7" s="11" customFormat="1" x14ac:dyDescent="0.35">
      <c r="B14" s="12"/>
      <c r="C14" s="12"/>
      <c r="D14" s="13">
        <f t="shared" si="0"/>
        <v>0</v>
      </c>
      <c r="E14" s="82"/>
      <c r="F14" s="83"/>
    </row>
    <row r="15" spans="1:7" s="11" customFormat="1" x14ac:dyDescent="0.35">
      <c r="B15" s="12"/>
      <c r="C15" s="12"/>
      <c r="D15" s="13">
        <f t="shared" si="0"/>
        <v>0</v>
      </c>
      <c r="E15" s="82"/>
      <c r="F15" s="83"/>
    </row>
    <row r="16" spans="1:7" s="11" customFormat="1" x14ac:dyDescent="0.35">
      <c r="B16" s="12"/>
      <c r="C16" s="12"/>
      <c r="D16" s="13">
        <f t="shared" si="0"/>
        <v>0</v>
      </c>
      <c r="E16" s="82"/>
      <c r="F16" s="83"/>
    </row>
    <row r="17" spans="1:8" s="11" customFormat="1" x14ac:dyDescent="0.35">
      <c r="B17" s="12"/>
      <c r="C17" s="12"/>
      <c r="D17" s="13">
        <f t="shared" si="0"/>
        <v>0</v>
      </c>
      <c r="E17" s="82"/>
      <c r="F17" s="83"/>
    </row>
    <row r="18" spans="1:8" s="11" customFormat="1" x14ac:dyDescent="0.35">
      <c r="B18" s="12"/>
      <c r="C18" s="12"/>
      <c r="D18" s="13">
        <f t="shared" si="0"/>
        <v>0</v>
      </c>
      <c r="E18" s="82"/>
      <c r="F18" s="83"/>
    </row>
    <row r="19" spans="1:8" s="11" customFormat="1" x14ac:dyDescent="0.35">
      <c r="B19" s="12"/>
      <c r="C19" s="12"/>
      <c r="D19" s="13">
        <f t="shared" si="0"/>
        <v>0</v>
      </c>
      <c r="E19" s="82"/>
      <c r="F19" s="83"/>
    </row>
    <row r="20" spans="1:8" s="11" customFormat="1" x14ac:dyDescent="0.35">
      <c r="B20" s="12"/>
      <c r="C20" s="12"/>
      <c r="D20" s="13">
        <f t="shared" si="0"/>
        <v>0</v>
      </c>
      <c r="E20" s="82"/>
      <c r="F20" s="83"/>
    </row>
    <row r="21" spans="1:8" s="11" customFormat="1" x14ac:dyDescent="0.35">
      <c r="B21" s="12"/>
      <c r="C21" s="12"/>
      <c r="D21" s="13">
        <f t="shared" si="0"/>
        <v>0</v>
      </c>
      <c r="E21" s="82"/>
      <c r="F21" s="83"/>
    </row>
    <row r="22" spans="1:8" s="11" customFormat="1" x14ac:dyDescent="0.35">
      <c r="B22" s="12"/>
      <c r="C22" s="12"/>
      <c r="D22" s="13">
        <f t="shared" si="0"/>
        <v>0</v>
      </c>
      <c r="E22" s="82"/>
      <c r="F22" s="83"/>
    </row>
    <row r="23" spans="1:8" s="11" customFormat="1" x14ac:dyDescent="0.35">
      <c r="B23" s="12"/>
      <c r="C23" s="12"/>
      <c r="D23" s="13">
        <f t="shared" si="0"/>
        <v>0</v>
      </c>
      <c r="E23" s="82"/>
      <c r="F23" s="83"/>
    </row>
    <row r="24" spans="1:8" s="11" customFormat="1" x14ac:dyDescent="0.35">
      <c r="B24" s="12"/>
      <c r="C24" s="12"/>
      <c r="D24" s="13">
        <f t="shared" si="0"/>
        <v>0</v>
      </c>
      <c r="E24" s="82"/>
      <c r="F24" s="83"/>
    </row>
    <row r="25" spans="1:8" s="11" customFormat="1" x14ac:dyDescent="0.35">
      <c r="B25" s="12"/>
      <c r="C25" s="12"/>
      <c r="D25" s="13">
        <f t="shared" si="0"/>
        <v>0</v>
      </c>
      <c r="E25" s="82"/>
      <c r="F25" s="83"/>
    </row>
    <row r="26" spans="1:8" s="11" customFormat="1" x14ac:dyDescent="0.35">
      <c r="B26" s="12"/>
      <c r="C26" s="12"/>
      <c r="D26" s="13">
        <f t="shared" si="0"/>
        <v>0</v>
      </c>
      <c r="E26" s="82"/>
      <c r="F26" s="83"/>
    </row>
    <row r="27" spans="1:8" x14ac:dyDescent="0.3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3"/>
      <c r="G27" s="7"/>
    </row>
    <row r="28" spans="1:8" x14ac:dyDescent="0.35">
      <c r="H28" s="2"/>
    </row>
    <row r="29" spans="1:8" x14ac:dyDescent="0.35">
      <c r="F29" s="7"/>
    </row>
    <row r="30" spans="1:8" x14ac:dyDescent="0.35">
      <c r="A30" s="14" t="s">
        <v>4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24"/>
  <sheetViews>
    <sheetView workbookViewId="0">
      <selection activeCell="F31" sqref="F31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0.26953125" customWidth="1"/>
  </cols>
  <sheetData>
    <row r="1" spans="1:8" x14ac:dyDescent="0.35">
      <c r="B1" s="15" t="s">
        <v>9</v>
      </c>
    </row>
    <row r="3" spans="1:8" x14ac:dyDescent="0.35">
      <c r="B3" s="8"/>
    </row>
    <row r="4" spans="1:8" x14ac:dyDescent="0.35">
      <c r="B4" t="s">
        <v>51</v>
      </c>
      <c r="C4" s="36">
        <f>'Accounting Statement'!C12</f>
        <v>42274</v>
      </c>
      <c r="D4" t="s">
        <v>64</v>
      </c>
      <c r="E4" s="36">
        <f>'Accounting Statement'!D12</f>
        <v>69570</v>
      </c>
    </row>
    <row r="6" spans="1:8" x14ac:dyDescent="0.35">
      <c r="D6" t="s">
        <v>3</v>
      </c>
      <c r="E6" s="1">
        <f>E4-C4</f>
        <v>27296</v>
      </c>
    </row>
    <row r="7" spans="1:8" x14ac:dyDescent="0.35">
      <c r="D7" t="s">
        <v>37</v>
      </c>
      <c r="E7" s="6">
        <f>IF(AND(C4=0,E4=0),0,IF(C4=0,1,IF(E4=0,-1,(E4-C4)/C4)))</f>
        <v>0.64569238775606752</v>
      </c>
      <c r="F7" t="str">
        <f>IF(E7&lt;-0.15,"yes explain",IF(E7&gt;0.15,"Yes explain","No explanation required"))</f>
        <v>Yes explain</v>
      </c>
    </row>
    <row r="9" spans="1:8" x14ac:dyDescent="0.35">
      <c r="B9" s="8" t="s">
        <v>5</v>
      </c>
    </row>
    <row r="10" spans="1:8" x14ac:dyDescent="0.35">
      <c r="B10" s="18" t="s">
        <v>39</v>
      </c>
    </row>
    <row r="11" spans="1:8" x14ac:dyDescent="0.35">
      <c r="B11" s="76" t="s">
        <v>53</v>
      </c>
    </row>
    <row r="12" spans="1:8" x14ac:dyDescent="0.35">
      <c r="B12" s="8"/>
    </row>
    <row r="13" spans="1:8" s="3" customFormat="1" ht="26.5" x14ac:dyDescent="0.35">
      <c r="B13" s="4" t="s">
        <v>52</v>
      </c>
      <c r="C13" s="4" t="s">
        <v>65</v>
      </c>
      <c r="D13" s="5" t="s">
        <v>3</v>
      </c>
      <c r="E13" s="85" t="s">
        <v>1</v>
      </c>
      <c r="F13" s="86"/>
      <c r="G13" s="85" t="s">
        <v>54</v>
      </c>
      <c r="H13" s="86"/>
    </row>
    <row r="14" spans="1:8" s="17" customFormat="1" x14ac:dyDescent="0.35">
      <c r="A14" s="16"/>
      <c r="B14" s="13">
        <v>110</v>
      </c>
      <c r="C14" s="13">
        <v>14391</v>
      </c>
      <c r="D14" s="74">
        <f>C14-B14</f>
        <v>14281</v>
      </c>
      <c r="E14" s="87" t="s">
        <v>82</v>
      </c>
      <c r="F14" s="88"/>
      <c r="G14" s="16"/>
    </row>
    <row r="15" spans="1:8" s="11" customFormat="1" x14ac:dyDescent="0.35">
      <c r="B15" s="12">
        <v>0</v>
      </c>
      <c r="C15" s="12">
        <v>9460</v>
      </c>
      <c r="D15" s="74">
        <f t="shared" ref="D15:D20" si="0">C15-B15</f>
        <v>9460</v>
      </c>
      <c r="E15" s="82" t="s">
        <v>72</v>
      </c>
      <c r="F15" s="83"/>
    </row>
    <row r="16" spans="1:8" s="11" customFormat="1" x14ac:dyDescent="0.35">
      <c r="B16" s="12">
        <v>0</v>
      </c>
      <c r="C16" s="12">
        <v>2160</v>
      </c>
      <c r="D16" s="74">
        <f t="shared" si="0"/>
        <v>2160</v>
      </c>
      <c r="E16" s="82" t="s">
        <v>73</v>
      </c>
      <c r="F16" s="83"/>
    </row>
    <row r="17" spans="1:8" s="11" customFormat="1" x14ac:dyDescent="0.35">
      <c r="B17" s="12">
        <v>108</v>
      </c>
      <c r="C17" s="12">
        <v>1920</v>
      </c>
      <c r="D17" s="74">
        <f t="shared" si="0"/>
        <v>1812</v>
      </c>
      <c r="E17" s="82" t="s">
        <v>74</v>
      </c>
      <c r="F17" s="83"/>
    </row>
    <row r="18" spans="1:8" s="11" customFormat="1" x14ac:dyDescent="0.35">
      <c r="B18" s="12">
        <v>170</v>
      </c>
      <c r="C18" s="12">
        <v>265</v>
      </c>
      <c r="D18" s="74">
        <f t="shared" si="0"/>
        <v>95</v>
      </c>
      <c r="E18" s="82" t="s">
        <v>75</v>
      </c>
      <c r="F18" s="83"/>
    </row>
    <row r="19" spans="1:8" s="11" customFormat="1" x14ac:dyDescent="0.35">
      <c r="B19" s="12">
        <v>367</v>
      </c>
      <c r="C19" s="12">
        <v>155</v>
      </c>
      <c r="D19" s="74">
        <f t="shared" si="0"/>
        <v>-212</v>
      </c>
      <c r="E19" s="82" t="s">
        <v>83</v>
      </c>
      <c r="F19" s="83"/>
    </row>
    <row r="20" spans="1:8" s="11" customFormat="1" x14ac:dyDescent="0.35">
      <c r="B20" s="12">
        <v>300</v>
      </c>
      <c r="C20" s="12">
        <v>0</v>
      </c>
      <c r="D20" s="74">
        <f t="shared" si="0"/>
        <v>-300</v>
      </c>
      <c r="E20" s="82" t="s">
        <v>84</v>
      </c>
      <c r="F20" s="83"/>
    </row>
    <row r="21" spans="1:8" x14ac:dyDescent="0.35">
      <c r="A21" s="9" t="s">
        <v>0</v>
      </c>
      <c r="B21" s="10">
        <f>SUM(B14:B20)</f>
        <v>1055</v>
      </c>
      <c r="C21" s="10">
        <f>SUM(C14:C20)</f>
        <v>28351</v>
      </c>
      <c r="D21" s="75">
        <f>SUM(D14:D20)</f>
        <v>27296</v>
      </c>
      <c r="E21" s="84"/>
      <c r="F21" s="83"/>
      <c r="G21" s="7"/>
    </row>
    <row r="22" spans="1:8" x14ac:dyDescent="0.35">
      <c r="H22" s="2"/>
    </row>
    <row r="23" spans="1:8" x14ac:dyDescent="0.35">
      <c r="F23" s="7"/>
    </row>
    <row r="24" spans="1:8" x14ac:dyDescent="0.35">
      <c r="A24" s="14" t="s">
        <v>4</v>
      </c>
    </row>
  </sheetData>
  <mergeCells count="10">
    <mergeCell ref="G13:H13"/>
    <mergeCell ref="E18:F18"/>
    <mergeCell ref="E19:F19"/>
    <mergeCell ref="E20:F20"/>
    <mergeCell ref="E21:F21"/>
    <mergeCell ref="E13:F13"/>
    <mergeCell ref="E14:F14"/>
    <mergeCell ref="E15:F15"/>
    <mergeCell ref="E16:F16"/>
    <mergeCell ref="E17:F1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tabSelected="1" workbookViewId="0">
      <selection activeCell="J11" sqref="J11"/>
    </sheetView>
  </sheetViews>
  <sheetFormatPr defaultColWidth="9.1796875" defaultRowHeight="14.5" x14ac:dyDescent="0.35"/>
  <cols>
    <col min="1" max="1" width="6.81640625" style="59" bestFit="1" customWidth="1"/>
    <col min="2" max="2" width="11.26953125" style="59" customWidth="1"/>
    <col min="3" max="3" width="21" style="59" customWidth="1"/>
    <col min="4" max="4" width="10.453125" style="59" bestFit="1" customWidth="1"/>
    <col min="5" max="5" width="9.81640625" style="59" customWidth="1"/>
    <col min="6" max="6" width="12.54296875" style="59" customWidth="1"/>
    <col min="7" max="16384" width="9.1796875" style="59"/>
  </cols>
  <sheetData>
    <row r="1" spans="2:7" x14ac:dyDescent="0.35">
      <c r="B1" s="64" t="s">
        <v>43</v>
      </c>
    </row>
    <row r="3" spans="2:7" x14ac:dyDescent="0.35">
      <c r="B3" s="60"/>
    </row>
    <row r="4" spans="2:7" x14ac:dyDescent="0.35">
      <c r="B4" s="59" t="s">
        <v>44</v>
      </c>
      <c r="C4" s="65">
        <f>'Accounting Statement'!D13</f>
        <v>99823</v>
      </c>
      <c r="D4" s="59" t="s">
        <v>45</v>
      </c>
      <c r="E4" s="65">
        <f>'Accounting Statement'!D8</f>
        <v>56000</v>
      </c>
    </row>
    <row r="6" spans="2:7" x14ac:dyDescent="0.35">
      <c r="D6" s="66"/>
    </row>
    <row r="7" spans="2:7" x14ac:dyDescent="0.35">
      <c r="E7" s="67"/>
    </row>
    <row r="8" spans="2:7" x14ac:dyDescent="0.35">
      <c r="E8" s="60" t="s">
        <v>46</v>
      </c>
      <c r="F8" s="60" t="s">
        <v>46</v>
      </c>
      <c r="G8" s="60" t="s">
        <v>46</v>
      </c>
    </row>
    <row r="9" spans="2:7" x14ac:dyDescent="0.35">
      <c r="B9" s="60" t="s">
        <v>47</v>
      </c>
    </row>
    <row r="10" spans="2:7" x14ac:dyDescent="0.35">
      <c r="C10" s="61" t="s">
        <v>85</v>
      </c>
      <c r="E10" s="61">
        <v>6372</v>
      </c>
    </row>
    <row r="11" spans="2:7" x14ac:dyDescent="0.35">
      <c r="C11" s="61" t="s">
        <v>66</v>
      </c>
      <c r="E11" s="61">
        <v>18150</v>
      </c>
    </row>
    <row r="12" spans="2:7" x14ac:dyDescent="0.35">
      <c r="C12" s="61" t="s">
        <v>72</v>
      </c>
      <c r="E12" s="61">
        <v>7620</v>
      </c>
    </row>
    <row r="13" spans="2:7" x14ac:dyDescent="0.35">
      <c r="C13" s="61" t="s">
        <v>86</v>
      </c>
      <c r="E13" s="61">
        <v>33333</v>
      </c>
    </row>
    <row r="14" spans="2:7" x14ac:dyDescent="0.35">
      <c r="C14" s="61" t="s">
        <v>87</v>
      </c>
      <c r="E14" s="61">
        <v>4864</v>
      </c>
    </row>
    <row r="15" spans="2:7" x14ac:dyDescent="0.35">
      <c r="C15" s="61" t="s">
        <v>88</v>
      </c>
      <c r="E15" s="61">
        <v>2500</v>
      </c>
    </row>
    <row r="16" spans="2:7" x14ac:dyDescent="0.35">
      <c r="C16" s="61" t="s">
        <v>89</v>
      </c>
      <c r="E16" s="61"/>
    </row>
    <row r="17" spans="2:7" x14ac:dyDescent="0.35">
      <c r="F17" s="62">
        <f>SUM(E10:E16)</f>
        <v>72839</v>
      </c>
    </row>
    <row r="19" spans="2:7" x14ac:dyDescent="0.35">
      <c r="B19" s="60" t="s">
        <v>48</v>
      </c>
      <c r="E19" s="61">
        <v>26984</v>
      </c>
    </row>
    <row r="20" spans="2:7" x14ac:dyDescent="0.35">
      <c r="F20" s="62">
        <f>E19</f>
        <v>26984</v>
      </c>
    </row>
    <row r="21" spans="2:7" ht="15" thickBot="1" x14ac:dyDescent="0.4">
      <c r="B21" s="60" t="s">
        <v>49</v>
      </c>
      <c r="G21" s="63">
        <f>F17+F20</f>
        <v>99823</v>
      </c>
    </row>
    <row r="22" spans="2:7" ht="15" thickTop="1" x14ac:dyDescent="0.35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13" workbookViewId="0">
      <selection activeCell="C37" sqref="C37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  <col min="7" max="7" width="22" bestFit="1" customWidth="1"/>
    <col min="8" max="8" width="13.7265625" customWidth="1"/>
  </cols>
  <sheetData>
    <row r="1" spans="1:8" x14ac:dyDescent="0.35">
      <c r="B1" s="15" t="s">
        <v>10</v>
      </c>
    </row>
    <row r="3" spans="1:8" x14ac:dyDescent="0.35">
      <c r="B3" s="8"/>
    </row>
    <row r="4" spans="1:8" x14ac:dyDescent="0.35">
      <c r="B4" t="s">
        <v>51</v>
      </c>
      <c r="C4" s="36">
        <f>'Accounting Statement'!C16</f>
        <v>111234</v>
      </c>
      <c r="D4" t="s">
        <v>64</v>
      </c>
      <c r="E4" s="36">
        <f>'Accounting Statement'!D16</f>
        <v>117082</v>
      </c>
    </row>
    <row r="6" spans="1:8" x14ac:dyDescent="0.35">
      <c r="D6" t="s">
        <v>3</v>
      </c>
      <c r="E6" s="1">
        <f>E4-C4</f>
        <v>5848</v>
      </c>
    </row>
    <row r="7" spans="1:8" x14ac:dyDescent="0.35">
      <c r="D7" t="s">
        <v>37</v>
      </c>
      <c r="E7" s="6">
        <f>IF(AND(C4=0,E4=0),0,IF(C4=0,1,IF(E4=0,-1,(E4-C4)/C4)))</f>
        <v>5.2573853318230036E-2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5">
      <c r="B9" s="8" t="s">
        <v>5</v>
      </c>
    </row>
    <row r="10" spans="1:8" x14ac:dyDescent="0.35">
      <c r="B10" s="19" t="s">
        <v>11</v>
      </c>
    </row>
    <row r="11" spans="1:8" x14ac:dyDescent="0.35">
      <c r="B11" s="18" t="s">
        <v>55</v>
      </c>
    </row>
    <row r="12" spans="1:8" s="3" customFormat="1" ht="26.25" customHeight="1" x14ac:dyDescent="0.35">
      <c r="B12" s="4" t="s">
        <v>52</v>
      </c>
      <c r="C12" s="4" t="s">
        <v>65</v>
      </c>
      <c r="D12" s="5" t="s">
        <v>3</v>
      </c>
      <c r="E12" s="85" t="s">
        <v>1</v>
      </c>
      <c r="F12" s="86"/>
      <c r="G12" s="72" t="s">
        <v>59</v>
      </c>
      <c r="H12" s="73" t="s">
        <v>60</v>
      </c>
    </row>
    <row r="13" spans="1:8" s="17" customFormat="1" x14ac:dyDescent="0.35">
      <c r="A13" s="16"/>
      <c r="B13" s="13"/>
      <c r="C13" s="13"/>
      <c r="D13" s="13">
        <f>C13-B13</f>
        <v>0</v>
      </c>
      <c r="E13" s="87"/>
      <c r="F13" s="88"/>
      <c r="G13" s="16"/>
    </row>
    <row r="14" spans="1:8" s="11" customFormat="1" x14ac:dyDescent="0.35">
      <c r="B14" s="12"/>
      <c r="C14" s="12"/>
      <c r="D14" s="13">
        <f t="shared" ref="D14:D27" si="0">C14-B14</f>
        <v>0</v>
      </c>
      <c r="E14" s="82"/>
      <c r="F14" s="83"/>
    </row>
    <row r="15" spans="1:8" s="11" customFormat="1" x14ac:dyDescent="0.35">
      <c r="B15" s="12"/>
      <c r="C15" s="12"/>
      <c r="D15" s="13">
        <f t="shared" si="0"/>
        <v>0</v>
      </c>
      <c r="E15" s="82"/>
      <c r="F15" s="83"/>
    </row>
    <row r="16" spans="1:8" s="11" customFormat="1" x14ac:dyDescent="0.35">
      <c r="B16" s="12"/>
      <c r="C16" s="12"/>
      <c r="D16" s="13">
        <f t="shared" si="0"/>
        <v>0</v>
      </c>
      <c r="E16" s="82"/>
      <c r="F16" s="83"/>
    </row>
    <row r="17" spans="1:12" s="11" customFormat="1" x14ac:dyDescent="0.35">
      <c r="B17" s="12"/>
      <c r="C17" s="12"/>
      <c r="D17" s="13">
        <f t="shared" si="0"/>
        <v>0</v>
      </c>
      <c r="E17" s="82"/>
      <c r="F17" s="83"/>
    </row>
    <row r="18" spans="1:12" s="11" customFormat="1" x14ac:dyDescent="0.35">
      <c r="B18" s="12"/>
      <c r="C18" s="12"/>
      <c r="D18" s="13">
        <f t="shared" si="0"/>
        <v>0</v>
      </c>
      <c r="E18" s="82"/>
      <c r="F18" s="83"/>
      <c r="L18" s="20"/>
    </row>
    <row r="19" spans="1:12" s="11" customFormat="1" x14ac:dyDescent="0.35">
      <c r="B19" s="12"/>
      <c r="C19" s="12"/>
      <c r="D19" s="13">
        <f t="shared" si="0"/>
        <v>0</v>
      </c>
      <c r="E19" s="82"/>
      <c r="F19" s="83"/>
    </row>
    <row r="20" spans="1:12" s="11" customFormat="1" x14ac:dyDescent="0.35">
      <c r="B20" s="12"/>
      <c r="C20" s="12"/>
      <c r="D20" s="13">
        <f t="shared" si="0"/>
        <v>0</v>
      </c>
      <c r="E20" s="82"/>
      <c r="F20" s="83"/>
    </row>
    <row r="21" spans="1:12" s="11" customFormat="1" x14ac:dyDescent="0.35">
      <c r="B21" s="12"/>
      <c r="C21" s="12"/>
      <c r="D21" s="13">
        <f t="shared" si="0"/>
        <v>0</v>
      </c>
      <c r="E21" s="82"/>
      <c r="F21" s="83"/>
    </row>
    <row r="22" spans="1:12" s="11" customFormat="1" x14ac:dyDescent="0.35">
      <c r="B22" s="12"/>
      <c r="C22" s="12"/>
      <c r="D22" s="13">
        <f t="shared" si="0"/>
        <v>0</v>
      </c>
      <c r="E22" s="82"/>
      <c r="F22" s="83"/>
    </row>
    <row r="23" spans="1:12" s="11" customFormat="1" x14ac:dyDescent="0.35">
      <c r="B23" s="12"/>
      <c r="C23" s="12"/>
      <c r="D23" s="13">
        <f t="shared" si="0"/>
        <v>0</v>
      </c>
      <c r="E23" s="82"/>
      <c r="F23" s="83"/>
    </row>
    <row r="24" spans="1:12" s="11" customFormat="1" x14ac:dyDescent="0.35">
      <c r="B24" s="12"/>
      <c r="C24" s="12"/>
      <c r="D24" s="13">
        <f t="shared" si="0"/>
        <v>0</v>
      </c>
      <c r="E24" s="82"/>
      <c r="F24" s="83"/>
    </row>
    <row r="25" spans="1:12" s="11" customFormat="1" x14ac:dyDescent="0.35">
      <c r="B25" s="12"/>
      <c r="C25" s="12"/>
      <c r="D25" s="13">
        <f t="shared" si="0"/>
        <v>0</v>
      </c>
      <c r="E25" s="82"/>
      <c r="F25" s="83"/>
    </row>
    <row r="26" spans="1:12" s="11" customFormat="1" x14ac:dyDescent="0.35">
      <c r="B26" s="12"/>
      <c r="C26" s="12"/>
      <c r="D26" s="13">
        <f t="shared" si="0"/>
        <v>0</v>
      </c>
      <c r="E26" s="82"/>
      <c r="F26" s="83"/>
    </row>
    <row r="27" spans="1:12" s="11" customFormat="1" x14ac:dyDescent="0.35">
      <c r="B27" s="12"/>
      <c r="C27" s="12"/>
      <c r="D27" s="13">
        <f t="shared" si="0"/>
        <v>0</v>
      </c>
      <c r="E27" s="82"/>
      <c r="F27" s="83"/>
    </row>
    <row r="28" spans="1:12" x14ac:dyDescent="0.3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3"/>
      <c r="G28" s="7"/>
    </row>
    <row r="29" spans="1:12" x14ac:dyDescent="0.35">
      <c r="H29" s="2"/>
    </row>
    <row r="30" spans="1:12" x14ac:dyDescent="0.35">
      <c r="A30" s="14" t="s">
        <v>4</v>
      </c>
      <c r="F30" s="7"/>
    </row>
    <row r="32" spans="1:12" x14ac:dyDescent="0.35">
      <c r="B32" s="18" t="s">
        <v>56</v>
      </c>
    </row>
    <row r="33" spans="1:8" x14ac:dyDescent="0.35">
      <c r="B33" t="s">
        <v>61</v>
      </c>
    </row>
    <row r="34" spans="1:8" x14ac:dyDescent="0.35">
      <c r="B34" t="s">
        <v>51</v>
      </c>
      <c r="C34" s="36">
        <f>'Accounting Statement'!C45</f>
        <v>0</v>
      </c>
      <c r="D34" t="s">
        <v>64</v>
      </c>
      <c r="E34" s="36">
        <f>'Accounting Statement'!D45</f>
        <v>0</v>
      </c>
    </row>
    <row r="36" spans="1:8" ht="29" x14ac:dyDescent="0.35">
      <c r="A36" s="3"/>
      <c r="B36" s="4" t="s">
        <v>52</v>
      </c>
      <c r="C36" s="4" t="s">
        <v>65</v>
      </c>
      <c r="D36" s="5" t="s">
        <v>3</v>
      </c>
      <c r="E36" s="85" t="s">
        <v>1</v>
      </c>
      <c r="F36" s="86"/>
      <c r="G36" s="72" t="s">
        <v>59</v>
      </c>
      <c r="H36" s="73" t="s">
        <v>60</v>
      </c>
    </row>
    <row r="37" spans="1:8" x14ac:dyDescent="0.35">
      <c r="A37" s="16"/>
      <c r="B37" s="13"/>
      <c r="C37" s="13"/>
      <c r="D37" s="13">
        <f>C37-B37</f>
        <v>0</v>
      </c>
      <c r="E37" s="87"/>
      <c r="F37" s="88"/>
      <c r="G37" s="16"/>
      <c r="H37" s="17"/>
    </row>
    <row r="38" spans="1:8" x14ac:dyDescent="0.35">
      <c r="A38" s="11"/>
      <c r="B38" s="12"/>
      <c r="C38" s="12"/>
      <c r="D38" s="13">
        <f t="shared" ref="D38:D39" si="1">C38-B38</f>
        <v>0</v>
      </c>
      <c r="E38" s="82"/>
      <c r="F38" s="83"/>
      <c r="G38" s="11"/>
      <c r="H38" s="11"/>
    </row>
    <row r="39" spans="1:8" x14ac:dyDescent="0.35">
      <c r="A39" s="11"/>
      <c r="B39" s="12"/>
      <c r="C39" s="12"/>
      <c r="D39" s="13">
        <f t="shared" si="1"/>
        <v>0</v>
      </c>
      <c r="E39" s="82"/>
      <c r="F39" s="83"/>
      <c r="G39" s="11"/>
      <c r="H39" s="11"/>
    </row>
    <row r="40" spans="1:8" x14ac:dyDescent="0.3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3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4.5" x14ac:dyDescent="0.35"/>
  <cols>
    <col min="1" max="1" width="6.81640625" bestFit="1" customWidth="1"/>
    <col min="2" max="2" width="11.26953125" customWidth="1"/>
    <col min="3" max="3" width="10.7265625" customWidth="1"/>
    <col min="4" max="4" width="10.453125" bestFit="1" customWidth="1"/>
    <col min="5" max="5" width="9.81640625" customWidth="1"/>
    <col min="6" max="6" width="70.7265625" bestFit="1" customWidth="1"/>
  </cols>
  <sheetData>
    <row r="1" spans="1:7" x14ac:dyDescent="0.35">
      <c r="B1" s="15" t="s">
        <v>12</v>
      </c>
    </row>
    <row r="3" spans="1:7" x14ac:dyDescent="0.35">
      <c r="B3" s="8"/>
    </row>
    <row r="4" spans="1:7" x14ac:dyDescent="0.35">
      <c r="B4" t="s">
        <v>51</v>
      </c>
      <c r="C4" s="36">
        <f>'Accounting Statement'!C17</f>
        <v>0</v>
      </c>
      <c r="D4" t="s">
        <v>64</v>
      </c>
      <c r="E4" s="36">
        <f>'Accounting Statement'!D17</f>
        <v>0</v>
      </c>
    </row>
    <row r="6" spans="1:7" x14ac:dyDescent="0.35">
      <c r="D6" t="s">
        <v>3</v>
      </c>
      <c r="E6" s="1">
        <f>F4-C4</f>
        <v>0</v>
      </c>
    </row>
    <row r="7" spans="1:7" x14ac:dyDescent="0.3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5">
      <c r="B9" s="8" t="s">
        <v>5</v>
      </c>
    </row>
    <row r="10" spans="1:7" x14ac:dyDescent="0.35">
      <c r="B10" s="18" t="s">
        <v>57</v>
      </c>
    </row>
    <row r="11" spans="1:7" s="3" customFormat="1" ht="26.5" x14ac:dyDescent="0.35">
      <c r="B11" s="4" t="s">
        <v>52</v>
      </c>
      <c r="C11" s="4" t="s">
        <v>65</v>
      </c>
      <c r="D11" s="5" t="s">
        <v>3</v>
      </c>
      <c r="E11" s="85" t="s">
        <v>1</v>
      </c>
      <c r="F11" s="86"/>
    </row>
    <row r="12" spans="1:7" s="17" customFormat="1" x14ac:dyDescent="0.35">
      <c r="A12" s="16"/>
      <c r="B12" s="13"/>
      <c r="C12" s="13"/>
      <c r="D12" s="13">
        <f>C12-B12</f>
        <v>0</v>
      </c>
      <c r="E12" s="87"/>
      <c r="F12" s="88"/>
      <c r="G12" s="16"/>
    </row>
    <row r="13" spans="1:7" s="11" customFormat="1" x14ac:dyDescent="0.35">
      <c r="B13" s="12"/>
      <c r="C13" s="12"/>
      <c r="D13" s="13">
        <f t="shared" ref="D13:D18" si="0">C13-B13</f>
        <v>0</v>
      </c>
      <c r="E13" s="82"/>
      <c r="F13" s="83"/>
    </row>
    <row r="14" spans="1:7" s="11" customFormat="1" x14ac:dyDescent="0.35">
      <c r="B14" s="12"/>
      <c r="C14" s="12"/>
      <c r="D14" s="13">
        <f t="shared" si="0"/>
        <v>0</v>
      </c>
      <c r="E14" s="82"/>
      <c r="F14" s="83"/>
    </row>
    <row r="15" spans="1:7" s="11" customFormat="1" x14ac:dyDescent="0.35">
      <c r="B15" s="12"/>
      <c r="C15" s="12"/>
      <c r="D15" s="13">
        <f t="shared" si="0"/>
        <v>0</v>
      </c>
      <c r="E15" s="82"/>
      <c r="F15" s="83"/>
    </row>
    <row r="16" spans="1:7" s="11" customFormat="1" x14ac:dyDescent="0.35">
      <c r="B16" s="12"/>
      <c r="C16" s="12"/>
      <c r="D16" s="13">
        <f t="shared" si="0"/>
        <v>0</v>
      </c>
      <c r="E16" s="82"/>
      <c r="F16" s="83"/>
    </row>
    <row r="17" spans="1:8" s="11" customFormat="1" x14ac:dyDescent="0.35">
      <c r="B17" s="12"/>
      <c r="C17" s="12"/>
      <c r="D17" s="13">
        <f t="shared" si="0"/>
        <v>0</v>
      </c>
      <c r="E17" s="82"/>
      <c r="F17" s="83"/>
    </row>
    <row r="18" spans="1:8" s="11" customFormat="1" x14ac:dyDescent="0.35">
      <c r="B18" s="12"/>
      <c r="C18" s="12"/>
      <c r="D18" s="13">
        <f t="shared" si="0"/>
        <v>0</v>
      </c>
      <c r="E18" s="82"/>
      <c r="F18" s="83"/>
    </row>
    <row r="19" spans="1:8" x14ac:dyDescent="0.3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3"/>
      <c r="G19" s="7"/>
    </row>
    <row r="20" spans="1:8" x14ac:dyDescent="0.35">
      <c r="H20" s="2"/>
    </row>
    <row r="21" spans="1:8" x14ac:dyDescent="0.35">
      <c r="F21" s="7"/>
    </row>
    <row r="22" spans="1:8" x14ac:dyDescent="0.35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Clerk Baughurst</cp:lastModifiedBy>
  <cp:lastPrinted>2023-03-20T07:35:33Z</cp:lastPrinted>
  <dcterms:created xsi:type="dcterms:W3CDTF">2023-03-10T09:35:56Z</dcterms:created>
  <dcterms:modified xsi:type="dcterms:W3CDTF">2025-06-25T17:15:06Z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