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JohnFlower(FleckneyP\Documents\DOCUMENT FILE 09-02-2021\FLECKNEY PARISH COUNCIL\Audit\Audit 2024-25\"/>
    </mc:Choice>
  </mc:AlternateContent>
  <xr:revisionPtr revIDLastSave="0" documentId="8_{139BB39A-0177-42C0-B5E9-236633895E8D}" xr6:coauthVersionLast="47" xr6:coauthVersionMax="47" xr10:uidLastSave="{00000000-0000-0000-0000-000000000000}"/>
  <bookViews>
    <workbookView xWindow="-120" yWindow="-120" windowWidth="20730" windowHeight="11160" xr2:uid="{00000000-000D-0000-FFFF-FFFF00000000}"/>
  </bookViews>
  <sheets>
    <sheet name="Variances" sheetId="1" r:id="rId1"/>
  </sheets>
  <definedNames>
    <definedName name="_xlnm.Print_Area" localSheetId="0">Variances!$A$1:$O$32</definedName>
  </definedNames>
  <calcPr calcId="191029"/>
</workbook>
</file>

<file path=xl/calcChain.xml><?xml version="1.0" encoding="utf-8"?>
<calcChain xmlns="http://schemas.openxmlformats.org/spreadsheetml/2006/main">
  <c r="H28" i="1" l="1"/>
  <c r="L28" i="1" s="1"/>
  <c r="H26" i="1"/>
  <c r="L26" i="1" s="1"/>
  <c r="N26" i="1" s="1"/>
  <c r="H24" i="1"/>
  <c r="H20" i="1"/>
  <c r="K20" i="1" s="1"/>
  <c r="H18" i="1"/>
  <c r="H16" i="1"/>
  <c r="L16" i="1" s="1"/>
  <c r="H14" i="1"/>
  <c r="L14" i="1" s="1"/>
  <c r="H12" i="1"/>
  <c r="L12" i="1" s="1"/>
  <c r="N12" i="1" s="1"/>
  <c r="M28" i="1"/>
  <c r="G28" i="1"/>
  <c r="G26" i="1"/>
  <c r="M26" i="1" s="1"/>
  <c r="G24" i="1"/>
  <c r="M24" i="1" s="1"/>
  <c r="G20" i="1"/>
  <c r="M20" i="1"/>
  <c r="G18" i="1"/>
  <c r="M18" i="1" s="1"/>
  <c r="G16" i="1"/>
  <c r="M16" i="1"/>
  <c r="G14" i="1"/>
  <c r="M14" i="1" s="1"/>
  <c r="G12" i="1"/>
  <c r="M12" i="1"/>
  <c r="J12" i="1"/>
  <c r="I12" i="1"/>
  <c r="J28" i="1"/>
  <c r="I28" i="1"/>
  <c r="J26" i="1"/>
  <c r="I26" i="1"/>
  <c r="J24" i="1"/>
  <c r="I24" i="1"/>
  <c r="J20" i="1"/>
  <c r="I20" i="1"/>
  <c r="J18" i="1"/>
  <c r="I18" i="1"/>
  <c r="J16" i="1"/>
  <c r="I16" i="1"/>
  <c r="J14" i="1"/>
  <c r="I14" i="1"/>
  <c r="K24" i="1"/>
  <c r="L24" i="1"/>
  <c r="N24" i="1" s="1"/>
  <c r="K28" i="1"/>
  <c r="F22" i="1"/>
  <c r="N10" i="1" s="1"/>
  <c r="D22" i="1"/>
  <c r="K18" i="1"/>
  <c r="K14" i="1"/>
  <c r="L18" i="1"/>
  <c r="N18" i="1" s="1"/>
  <c r="K16" i="1"/>
  <c r="K12" i="1"/>
  <c r="N28" i="1" l="1"/>
  <c r="K26" i="1"/>
  <c r="G22" i="1"/>
  <c r="M22" i="1" s="1"/>
  <c r="J22" i="1"/>
  <c r="I22" i="1"/>
  <c r="H22" i="1"/>
  <c r="L22" i="1" s="1"/>
  <c r="L20" i="1"/>
  <c r="N22" i="1" l="1"/>
  <c r="K22" i="1"/>
</calcChain>
</file>

<file path=xl/sharedStrings.xml><?xml version="1.0" encoding="utf-8"?>
<sst xmlns="http://schemas.openxmlformats.org/spreadsheetml/2006/main" count="29" uniqueCount="26">
  <si>
    <t>Variance</t>
  </si>
  <si>
    <t>£</t>
  </si>
  <si>
    <t>1 Balances Brought Forward</t>
  </si>
  <si>
    <t>3 Total Other Receipts</t>
  </si>
  <si>
    <t>4 Staff Costs</t>
  </si>
  <si>
    <t>7 Balances Carried Forward</t>
  </si>
  <si>
    <t>10 Total Borrowings</t>
  </si>
  <si>
    <t>5 Loan Interest/Capital Repayment</t>
  </si>
  <si>
    <t>9 Total Fixed Assets plus Other Long Term Investments and Assets</t>
  </si>
  <si>
    <t>8 Total Cash and Short Term Investments</t>
  </si>
  <si>
    <t>%</t>
  </si>
  <si>
    <t>Explanation Required?</t>
  </si>
  <si>
    <t>2 Precept or Rates and Levies</t>
  </si>
  <si>
    <t>6 All Other Payments</t>
  </si>
  <si>
    <r>
      <t xml:space="preserve">Insert figures from Section 2 of the AGAR in all </t>
    </r>
    <r>
      <rPr>
        <b/>
        <u/>
        <sz val="10"/>
        <color indexed="62"/>
        <rFont val="Arial"/>
        <family val="2"/>
      </rPr>
      <t>Blue</t>
    </r>
    <r>
      <rPr>
        <b/>
        <sz val="10"/>
        <color indexed="10"/>
        <rFont val="Arial"/>
        <family val="2"/>
      </rPr>
      <t xml:space="preserve"> highlighted boxes </t>
    </r>
  </si>
  <si>
    <t>DO NOT OVERWRITE THE BOXES HIGHLIGHTED IN RED/GREEN</t>
  </si>
  <si>
    <t>Please ensure variance explanations are quantified to reduce the variance excluding stated items below the 15% / £500 / £100,000 threshold</t>
  </si>
  <si>
    <t>Is &gt; 15%</t>
  </si>
  <si>
    <t>Is &gt; £100,000</t>
  </si>
  <si>
    <r>
      <t xml:space="preserve">Now, please provide full explanations, including numerical values, for the following that will be flagged in the green boxes where relevant:
</t>
    </r>
    <r>
      <rPr>
        <sz val="10"/>
        <color indexed="8"/>
        <rFont val="Arial"/>
        <family val="2"/>
      </rPr>
      <t>• variances of more than 15% between totals for individual boxes (except variances of less than £500);
• variances of more than £100,000 must be explained even where this constitutes less than 15%;</t>
    </r>
  </si>
  <si>
    <r>
      <t xml:space="preserve">Explanation </t>
    </r>
    <r>
      <rPr>
        <b/>
        <u/>
        <sz val="11"/>
        <color indexed="8"/>
        <rFont val="Arial"/>
        <family val="2"/>
      </rPr>
      <t>(must include narrative and supporting figures)</t>
    </r>
    <r>
      <rPr>
        <b/>
        <sz val="11"/>
        <color theme="1"/>
        <rFont val="Arial"/>
        <family val="2"/>
      </rPr>
      <t xml:space="preserve">
</t>
    </r>
    <r>
      <rPr>
        <sz val="11"/>
        <color theme="1"/>
        <rFont val="Arial"/>
        <family val="2"/>
      </rPr>
      <t>Note: If an explanation is required for the variance of Box 4 and the explanation refers to a change in hours or a change in pay rates, please could you note the previous hours/rates and the updated hours/rates</t>
    </r>
  </si>
  <si>
    <t>Explanation of variances 2024/25 – Fleckney</t>
  </si>
  <si>
    <t>Name of smaller authority: Fleckney</t>
  </si>
  <si>
    <t>10,00 grant for duck pond, 4972 vat recovered, 43050 s106 for sports centre planning and searches, 4261 interest on United Trust Bank, 6995 vat recovered, 4538 increased bookings at sports centre, 4263 locality grant for neighbourhood plan.</t>
  </si>
  <si>
    <t>9388 NALC increase for 2 members of staff, 10,000 for new clerk on increased hours.</t>
  </si>
  <si>
    <t>100,000 for planning consultants and surveys for new sports centre, 9522 neighbourhood plan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</si>
</sst>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u/>
      <sz val="10"/>
      <color indexed="62"/>
      <name val="Arial"/>
      <family val="2"/>
    </font>
    <font>
      <b/>
      <sz val="11"/>
      <color indexed="8"/>
      <name val="Arial"/>
      <family val="2"/>
    </font>
    <font>
      <sz val="10"/>
      <color indexed="8"/>
      <name val="Arial"/>
      <family val="2"/>
    </font>
    <font>
      <b/>
      <u/>
      <sz val="11"/>
      <color indexed="8"/>
      <name val="Arial"/>
      <family val="2"/>
    </font>
    <font>
      <sz val="11"/>
      <color theme="1"/>
      <name val="Arial"/>
      <family val="2"/>
    </font>
    <font>
      <b/>
      <sz val="11"/>
      <color rgb="FFFF0000"/>
      <name val="Arial"/>
      <family val="2"/>
    </font>
    <font>
      <b/>
      <sz val="11"/>
      <color theme="1"/>
      <name val="Arial"/>
      <family val="2"/>
    </font>
    <font>
      <sz val="10"/>
      <color theme="1"/>
      <name val="Symbol"/>
      <family val="1"/>
      <charset val="2"/>
    </font>
    <font>
      <b/>
      <sz val="14"/>
      <color rgb="FFFF0000"/>
      <name val="Arial"/>
      <family val="2"/>
    </font>
    <font>
      <b/>
      <sz val="10"/>
      <color theme="1"/>
      <name val="Arial"/>
      <family val="2"/>
    </font>
  </fonts>
  <fills count="4">
    <fill>
      <patternFill patternType="none"/>
    </fill>
    <fill>
      <patternFill patternType="gray125"/>
    </fill>
    <fill>
      <patternFill patternType="solid">
        <fgColor rgb="FF66CCFF"/>
        <bgColor indexed="64"/>
      </patternFill>
    </fill>
    <fill>
      <patternFill patternType="solid">
        <fgColor rgb="FF92D05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s>
  <cellStyleXfs count="1">
    <xf numFmtId="0" fontId="0" fillId="0" borderId="0"/>
  </cellStyleXfs>
  <cellXfs count="34">
    <xf numFmtId="0" fontId="0" fillId="0" borderId="0" xfId="0"/>
    <xf numFmtId="0" fontId="4" fillId="0" borderId="0" xfId="0" applyFont="1"/>
    <xf numFmtId="0" fontId="9" fillId="0" borderId="0" xfId="0" applyFont="1"/>
    <xf numFmtId="0" fontId="9" fillId="0" borderId="0" xfId="0" applyFont="1" applyAlignment="1">
      <alignment horizontal="center"/>
    </xf>
    <xf numFmtId="3" fontId="9" fillId="0" borderId="0" xfId="0" applyNumberFormat="1" applyFont="1"/>
    <xf numFmtId="10" fontId="9" fillId="0" borderId="0" xfId="0" applyNumberFormat="1" applyFont="1"/>
    <xf numFmtId="0" fontId="9" fillId="0" borderId="0" xfId="0" applyFont="1" applyAlignment="1">
      <alignment vertical="center"/>
    </xf>
    <xf numFmtId="3" fontId="3" fillId="2" borderId="1" xfId="0" applyNumberFormat="1" applyFont="1" applyFill="1" applyBorder="1" applyAlignment="1" applyProtection="1">
      <alignment horizontal="center"/>
      <protection locked="0"/>
    </xf>
    <xf numFmtId="0" fontId="2" fillId="0" borderId="0" xfId="0" applyFont="1" applyAlignment="1">
      <alignment vertical="top"/>
    </xf>
    <xf numFmtId="0" fontId="9" fillId="3" borderId="2" xfId="0" applyFont="1" applyFill="1" applyBorder="1" applyAlignment="1">
      <alignment wrapText="1"/>
    </xf>
    <xf numFmtId="0" fontId="10" fillId="0" borderId="0" xfId="0" applyFont="1"/>
    <xf numFmtId="0" fontId="9" fillId="0" borderId="0" xfId="0" applyFont="1" applyAlignment="1">
      <alignment wrapText="1"/>
    </xf>
    <xf numFmtId="0" fontId="9" fillId="0" borderId="2" xfId="0" applyFont="1" applyBorder="1" applyAlignment="1">
      <alignment wrapText="1"/>
    </xf>
    <xf numFmtId="3" fontId="3" fillId="0" borderId="0" xfId="0" applyNumberFormat="1" applyFont="1" applyAlignment="1" applyProtection="1">
      <alignment horizontal="center"/>
      <protection locked="0"/>
    </xf>
    <xf numFmtId="0" fontId="9" fillId="0" borderId="0" xfId="0" applyFont="1" applyAlignment="1">
      <alignment horizontal="left" vertical="center"/>
    </xf>
    <xf numFmtId="0" fontId="9" fillId="0" borderId="0" xfId="0" applyFont="1" applyAlignment="1">
      <alignment horizontal="left" vertical="top" wrapText="1"/>
    </xf>
    <xf numFmtId="0" fontId="11" fillId="0" borderId="0" xfId="0" applyFont="1"/>
    <xf numFmtId="0" fontId="12" fillId="0" borderId="0" xfId="0" applyFont="1" applyAlignment="1">
      <alignment horizontal="left" vertical="center" indent="2"/>
    </xf>
    <xf numFmtId="0" fontId="11" fillId="0" borderId="0" xfId="0" applyFont="1" applyAlignment="1">
      <alignment horizontal="center"/>
    </xf>
    <xf numFmtId="0" fontId="11" fillId="0" borderId="2" xfId="0" applyFont="1" applyBorder="1" applyAlignment="1">
      <alignment wrapText="1"/>
    </xf>
    <xf numFmtId="0" fontId="6" fillId="3" borderId="2" xfId="0" applyFont="1" applyFill="1" applyBorder="1" applyAlignment="1">
      <alignment wrapText="1"/>
    </xf>
    <xf numFmtId="3" fontId="3" fillId="0" borderId="1" xfId="0" applyNumberFormat="1" applyFont="1" applyBorder="1" applyAlignment="1" applyProtection="1">
      <alignment horizontal="center"/>
      <protection locked="0"/>
    </xf>
    <xf numFmtId="0" fontId="13" fillId="0" borderId="0" xfId="0" applyFont="1"/>
    <xf numFmtId="0" fontId="14" fillId="0" borderId="0" xfId="0" applyFont="1"/>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wrapText="1"/>
    </xf>
    <xf numFmtId="0" fontId="11" fillId="0" borderId="4" xfId="0" applyFont="1" applyBorder="1" applyAlignment="1">
      <alignment horizontal="center" wrapText="1"/>
    </xf>
    <xf numFmtId="0" fontId="9" fillId="0" borderId="0" xfId="0" applyFont="1" applyAlignment="1">
      <alignment horizontal="left" vertical="center" wrapText="1"/>
    </xf>
    <xf numFmtId="0" fontId="9" fillId="0" borderId="0" xfId="0" applyFont="1" applyAlignment="1">
      <alignment wrapText="1"/>
    </xf>
    <xf numFmtId="0" fontId="9" fillId="0" borderId="3" xfId="0" applyFont="1" applyBorder="1" applyAlignment="1">
      <alignment wrapText="1"/>
    </xf>
  </cellXfs>
  <cellStyles count="1">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workbookViewId="0">
      <selection activeCell="N20" sqref="N20"/>
    </sheetView>
  </sheetViews>
  <sheetFormatPr defaultColWidth="9.140625" defaultRowHeight="14.25" x14ac:dyDescent="0.2"/>
  <cols>
    <col min="1" max="1" width="20.140625" style="2" customWidth="1"/>
    <col min="2" max="2" width="11" style="2" customWidth="1"/>
    <col min="3" max="3" width="32.5703125" style="2" customWidth="1"/>
    <col min="4" max="4" width="9.140625" style="2"/>
    <col min="5" max="5" width="3.28515625" style="2" customWidth="1"/>
    <col min="6" max="6" width="9.140625" style="2"/>
    <col min="7" max="7" width="10.140625" style="2" customWidth="1"/>
    <col min="8" max="8" width="12.42578125" style="2" customWidth="1"/>
    <col min="9" max="11" width="9.140625" style="2" hidden="1" customWidth="1"/>
    <col min="12" max="12" width="13.28515625" style="2" customWidth="1"/>
    <col min="13" max="13" width="13.85546875" style="2" bestFit="1" customWidth="1"/>
    <col min="14" max="14" width="50.42578125" style="11" bestFit="1" customWidth="1"/>
    <col min="15" max="15" width="86" style="2" bestFit="1" customWidth="1"/>
    <col min="16" max="16384" width="9.140625" style="2"/>
  </cols>
  <sheetData>
    <row r="1" spans="1:15" ht="18" x14ac:dyDescent="0.2">
      <c r="A1" s="27" t="s">
        <v>21</v>
      </c>
      <c r="B1" s="28"/>
      <c r="C1" s="28"/>
      <c r="D1" s="28"/>
      <c r="E1" s="28"/>
      <c r="F1" s="28"/>
      <c r="G1" s="28"/>
      <c r="H1" s="28"/>
      <c r="I1" s="28"/>
      <c r="J1" s="28"/>
      <c r="K1" s="28"/>
      <c r="L1" s="8"/>
      <c r="M1" s="8"/>
    </row>
    <row r="2" spans="1:15" ht="15.75" x14ac:dyDescent="0.2">
      <c r="A2" s="23" t="s">
        <v>22</v>
      </c>
      <c r="B2" s="14"/>
      <c r="C2" s="13"/>
      <c r="D2" s="14"/>
      <c r="E2" s="14"/>
      <c r="F2" s="14"/>
      <c r="G2" s="14"/>
      <c r="H2" s="14"/>
      <c r="I2" s="14"/>
      <c r="J2" s="14"/>
      <c r="K2" s="14"/>
      <c r="L2" s="8"/>
      <c r="M2" s="8"/>
    </row>
    <row r="3" spans="1:15" x14ac:dyDescent="0.2">
      <c r="A3" s="1" t="s">
        <v>14</v>
      </c>
    </row>
    <row r="4" spans="1:15" ht="79.5" customHeight="1" x14ac:dyDescent="0.2">
      <c r="A4" s="24" t="s">
        <v>19</v>
      </c>
      <c r="B4" s="25"/>
      <c r="C4" s="25"/>
      <c r="D4" s="25"/>
      <c r="E4" s="25"/>
      <c r="F4" s="25"/>
      <c r="G4" s="25"/>
      <c r="H4" s="25"/>
    </row>
    <row r="5" spans="1:15" x14ac:dyDescent="0.2">
      <c r="A5" s="1" t="s">
        <v>16</v>
      </c>
    </row>
    <row r="6" spans="1:15" ht="15" x14ac:dyDescent="0.25">
      <c r="A6" s="17"/>
      <c r="D6" s="3"/>
      <c r="F6" s="3"/>
      <c r="O6" s="16"/>
    </row>
    <row r="7" spans="1:15" ht="58.5" x14ac:dyDescent="0.25">
      <c r="D7" s="18">
        <v>2025</v>
      </c>
      <c r="E7" s="16"/>
      <c r="F7" s="18">
        <v>2024</v>
      </c>
      <c r="G7" s="18" t="s">
        <v>0</v>
      </c>
      <c r="H7" s="18" t="s">
        <v>0</v>
      </c>
      <c r="I7" s="18"/>
      <c r="J7" s="18"/>
      <c r="K7" s="18"/>
      <c r="L7" s="29" t="s">
        <v>11</v>
      </c>
      <c r="M7" s="30"/>
      <c r="N7" s="20" t="s">
        <v>15</v>
      </c>
      <c r="O7" s="19" t="s">
        <v>20</v>
      </c>
    </row>
    <row r="8" spans="1:15" ht="15" x14ac:dyDescent="0.25">
      <c r="D8" s="18" t="s">
        <v>1</v>
      </c>
      <c r="E8" s="16"/>
      <c r="F8" s="18" t="s">
        <v>1</v>
      </c>
      <c r="G8" s="18" t="s">
        <v>1</v>
      </c>
      <c r="H8" s="18" t="s">
        <v>10</v>
      </c>
      <c r="I8" s="18"/>
      <c r="J8" s="18"/>
      <c r="K8" s="16"/>
      <c r="L8" s="18" t="s">
        <v>17</v>
      </c>
      <c r="M8" s="18" t="s">
        <v>18</v>
      </c>
      <c r="O8" s="11"/>
    </row>
    <row r="9" spans="1:15" ht="15" thickBot="1" x14ac:dyDescent="0.25">
      <c r="D9" s="3"/>
      <c r="E9" s="3"/>
      <c r="O9" s="11"/>
    </row>
    <row r="10" spans="1:15" ht="30" customHeight="1" thickBot="1" x14ac:dyDescent="0.25">
      <c r="A10" s="28" t="s">
        <v>2</v>
      </c>
      <c r="B10" s="28"/>
      <c r="C10" s="28"/>
      <c r="D10" s="7">
        <v>329981</v>
      </c>
      <c r="F10" s="7">
        <v>335990</v>
      </c>
      <c r="G10" s="4"/>
      <c r="N10" s="9" t="str">
        <f>IF(D10=F22,"Explanation of % variance from PY opening balance not required - Balance brought forward agrees","Explanation of % variance from PY opening balance not required - Balance brought forward does not agree")</f>
        <v>Explanation of % variance from PY opening balance not required - Balance brought forward agrees</v>
      </c>
      <c r="O10" s="12"/>
    </row>
    <row r="11" spans="1:15" ht="15" thickBot="1" x14ac:dyDescent="0.25">
      <c r="D11" s="4"/>
      <c r="F11" s="4"/>
      <c r="O11" s="11"/>
    </row>
    <row r="12" spans="1:15" ht="15" thickBot="1" x14ac:dyDescent="0.25">
      <c r="A12" s="31" t="s">
        <v>12</v>
      </c>
      <c r="B12" s="32"/>
      <c r="C12" s="33"/>
      <c r="D12" s="7">
        <v>192690</v>
      </c>
      <c r="F12" s="7">
        <v>175170</v>
      </c>
      <c r="G12" s="4">
        <f>D12-F12</f>
        <v>17520</v>
      </c>
      <c r="H12" s="5">
        <f>IF((D12&gt;F12),(D12-F12)/F12,IF(D12&lt;F12,-(D12-F12)/F12,IF(D12=F12,0)))</f>
        <v>0.1000171262202432</v>
      </c>
      <c r="I12" s="2">
        <f>IF(D12-F12&lt;500,0,IF(D12-F12&gt;500,1,IF(D12-F12=500,1)))</f>
        <v>1</v>
      </c>
      <c r="J12" s="2">
        <f>IF(F12-D12&lt;500,0,IF(F12-D12&gt;500,1,IF(F12-D12=500,1)))</f>
        <v>0</v>
      </c>
      <c r="K12" s="3">
        <f>IF(H12&lt;0.15,0,IF(H12&gt;0.15,1,IF(H12=0.15,1)))</f>
        <v>0</v>
      </c>
      <c r="L12" s="3" t="str">
        <f>IF(H12&lt;15%, "NO","YES")</f>
        <v>NO</v>
      </c>
      <c r="M12" s="3" t="str">
        <f>IF(ABS(G12)&lt;100000, "NO","YES")</f>
        <v>NO</v>
      </c>
      <c r="N12" s="9" t="str">
        <f>IF((L12="YES")*AND(I12+J12&lt;1),"Explanation not required, difference less than £500"," ")</f>
        <v xml:space="preserve"> </v>
      </c>
      <c r="O12" s="12"/>
    </row>
    <row r="13" spans="1:15" ht="15" thickBot="1" x14ac:dyDescent="0.25">
      <c r="D13" s="4"/>
      <c r="F13" s="4"/>
      <c r="G13" s="4"/>
      <c r="H13" s="5"/>
      <c r="K13" s="3"/>
      <c r="L13" s="3"/>
      <c r="M13" s="3"/>
      <c r="O13" s="11"/>
    </row>
    <row r="14" spans="1:15" ht="72" thickBot="1" x14ac:dyDescent="0.25">
      <c r="A14" s="26" t="s">
        <v>3</v>
      </c>
      <c r="B14" s="26"/>
      <c r="C14" s="26"/>
      <c r="D14" s="7">
        <v>161318</v>
      </c>
      <c r="F14" s="7">
        <v>83239</v>
      </c>
      <c r="G14" s="4">
        <f>D14-F14</f>
        <v>78079</v>
      </c>
      <c r="H14" s="5">
        <f>IF((D14&gt;F14),(D14-F14)/F14,IF(D14&lt;F14,-(D14-F14)/F14,IF(D14=F14,0)))</f>
        <v>0.9380098271243047</v>
      </c>
      <c r="I14" s="2">
        <f>IF(D14-F14&lt;500,0,IF(D14-F14&gt;500,1,IF(D14-F14=500,1)))</f>
        <v>1</v>
      </c>
      <c r="J14" s="2">
        <f>IF(F14-D14&lt;500,0,IF(F14-D14&gt;500,1,IF(F14-D14=500,1)))</f>
        <v>0</v>
      </c>
      <c r="K14" s="3">
        <f>IF(H14&lt;0.15,0,IF(H14&gt;0.15,1,IF(H14=0.15,1)))</f>
        <v>1</v>
      </c>
      <c r="L14" s="3" t="str">
        <f>IF(H14&lt;15%, "NO","YES")</f>
        <v>YES</v>
      </c>
      <c r="M14" s="3" t="str">
        <f>IF(ABS(G14)&lt;100000, "NO","YES")</f>
        <v>NO</v>
      </c>
      <c r="N14" s="9" t="s">
        <v>23</v>
      </c>
      <c r="O14" s="12"/>
    </row>
    <row r="15" spans="1:15" ht="15" thickBot="1" x14ac:dyDescent="0.25">
      <c r="D15" s="4"/>
      <c r="F15" s="4"/>
      <c r="G15" s="4"/>
      <c r="H15" s="5"/>
      <c r="K15" s="3"/>
      <c r="L15" s="3"/>
      <c r="M15" s="3"/>
      <c r="O15" s="11"/>
    </row>
    <row r="16" spans="1:15" ht="29.25" thickBot="1" x14ac:dyDescent="0.25">
      <c r="A16" s="26" t="s">
        <v>4</v>
      </c>
      <c r="B16" s="26"/>
      <c r="C16" s="26"/>
      <c r="D16" s="7">
        <v>99948</v>
      </c>
      <c r="F16" s="7">
        <v>80560</v>
      </c>
      <c r="G16" s="4">
        <f>D16-F16</f>
        <v>19388</v>
      </c>
      <c r="H16" s="5">
        <f>IF((D16&gt;F16),(D16-F16)/F16,IF(D16&lt;F16,-(D16-F16)/F16,IF(D16=F16,0)))</f>
        <v>0.24066534260178749</v>
      </c>
      <c r="I16" s="2">
        <f>IF(D16-F16&lt;500,0,IF(D16-F16&gt;500,1,IF(D16-F16=500,1)))</f>
        <v>1</v>
      </c>
      <c r="J16" s="2">
        <f>IF(F16-D16&lt;500,0,IF(F16-D16&gt;500,1,IF(F16-D16=500,1)))</f>
        <v>0</v>
      </c>
      <c r="K16" s="3">
        <f>IF(H16&lt;0.15,0,IF(H16&gt;0.15,1,IF(H16=0.15,1)))</f>
        <v>1</v>
      </c>
      <c r="L16" s="3" t="str">
        <f>IF(H16&lt;15%, "NO","YES")</f>
        <v>YES</v>
      </c>
      <c r="M16" s="3" t="str">
        <f>IF(ABS(G16)&lt;100000, "NO","YES")</f>
        <v>NO</v>
      </c>
      <c r="N16" s="9" t="s">
        <v>24</v>
      </c>
      <c r="O16" s="12"/>
    </row>
    <row r="17" spans="1:23" ht="15" thickBot="1" x14ac:dyDescent="0.25">
      <c r="D17" s="4"/>
      <c r="F17" s="4"/>
      <c r="G17" s="4"/>
      <c r="H17" s="5"/>
      <c r="K17" s="3"/>
      <c r="L17" s="3"/>
      <c r="M17" s="3"/>
      <c r="O17" s="11"/>
    </row>
    <row r="18" spans="1:23" ht="15" thickBot="1" x14ac:dyDescent="0.25">
      <c r="A18" s="26" t="s">
        <v>7</v>
      </c>
      <c r="B18" s="26"/>
      <c r="C18" s="26"/>
      <c r="D18" s="7">
        <v>0</v>
      </c>
      <c r="F18" s="7">
        <v>0</v>
      </c>
      <c r="G18" s="4">
        <f>D18-F18</f>
        <v>0</v>
      </c>
      <c r="H18" s="5">
        <f>IF((D18&gt;F18),(D18-F18)/F18,IF(D18&lt;F18,-(D18-F18)/F18,IF(D18=F18,0)))</f>
        <v>0</v>
      </c>
      <c r="I18" s="2">
        <f>IF(D18-F18&lt;500,0,IF(D18-F18&gt;500,1,IF(D18-F18=500,1)))</f>
        <v>0</v>
      </c>
      <c r="J18" s="2">
        <f>IF(F18-D18&lt;500,0,IF(F18-D18&gt;500,1,IF(F18-D18=500,1)))</f>
        <v>0</v>
      </c>
      <c r="K18" s="3">
        <f>IF(H18&lt;0.15,0,IF(H18&gt;0.15,1,IF(H18=0.15,1)))</f>
        <v>0</v>
      </c>
      <c r="L18" s="3" t="str">
        <f>IF(H18&lt;15%, "NO","YES")</f>
        <v>NO</v>
      </c>
      <c r="M18" s="3" t="str">
        <f>IF(ABS(G18)&lt;100000, "NO","YES")</f>
        <v>NO</v>
      </c>
      <c r="N18" s="9" t="str">
        <f>IF((L18="YES")*AND(I18+J18&lt;1),"Explanation not required, difference less than £500"," ")</f>
        <v xml:space="preserve"> </v>
      </c>
      <c r="O18" s="12"/>
    </row>
    <row r="19" spans="1:23" ht="15" thickBot="1" x14ac:dyDescent="0.25">
      <c r="D19" s="4"/>
      <c r="F19" s="4"/>
      <c r="G19" s="4"/>
      <c r="H19" s="5"/>
      <c r="K19" s="3"/>
      <c r="L19" s="3"/>
      <c r="M19" s="3"/>
      <c r="O19" s="11"/>
    </row>
    <row r="20" spans="1:23" ht="43.5" thickBot="1" x14ac:dyDescent="0.25">
      <c r="A20" s="26" t="s">
        <v>13</v>
      </c>
      <c r="B20" s="26"/>
      <c r="C20" s="26"/>
      <c r="D20" s="7">
        <v>293380</v>
      </c>
      <c r="F20" s="7">
        <v>183858</v>
      </c>
      <c r="G20" s="4">
        <f>D20-F20</f>
        <v>109522</v>
      </c>
      <c r="H20" s="5">
        <f>IF((D20&gt;F20),(D20-F20)/F20,IF(D20&lt;F20,-(D20-F20)/F20,IF(D20=F20,0)))</f>
        <v>0.59568797659062978</v>
      </c>
      <c r="I20" s="2">
        <f>IF(D20-F20&lt;500,0,IF(D20-F20&gt;500,1,IF(D20-F20=500,1)))</f>
        <v>1</v>
      </c>
      <c r="J20" s="2">
        <f>IF(F20-D20&lt;500,0,IF(F20-D20&gt;500,1,IF(F20-D20=500,1)))</f>
        <v>0</v>
      </c>
      <c r="K20" s="3">
        <f>IF(H20&lt;0.15,0,IF(H20&gt;0.15,1,IF(H20=0.15,1)))</f>
        <v>1</v>
      </c>
      <c r="L20" s="3" t="str">
        <f>IF(H20&lt;15%, "NO","YES")</f>
        <v>YES</v>
      </c>
      <c r="M20" s="3" t="str">
        <f>IF(ABS(G20)&lt;100000, "NO","YES")</f>
        <v>YES</v>
      </c>
      <c r="N20" s="9" t="s">
        <v>25</v>
      </c>
      <c r="O20" s="12"/>
    </row>
    <row r="21" spans="1:23" ht="15" thickBot="1" x14ac:dyDescent="0.25">
      <c r="D21" s="4"/>
      <c r="F21" s="4"/>
      <c r="G21" s="4"/>
      <c r="H21" s="5"/>
      <c r="K21" s="3"/>
      <c r="L21" s="3"/>
      <c r="M21" s="3"/>
      <c r="O21" s="11"/>
    </row>
    <row r="22" spans="1:23" ht="15" thickBot="1" x14ac:dyDescent="0.25">
      <c r="A22" s="6" t="s">
        <v>5</v>
      </c>
      <c r="D22" s="21">
        <f>D10+D12+D14-D16-D18-D20</f>
        <v>290661</v>
      </c>
      <c r="F22" s="21">
        <f>F10+F12+F14-F16-F18-F20</f>
        <v>329981</v>
      </c>
      <c r="G22" s="4">
        <f>D22-F22</f>
        <v>-39320</v>
      </c>
      <c r="H22" s="5">
        <f>IF((D22&gt;F22),(D22-F22)/F22,IF(D22&lt;F22,-(D22-F22)/F22,IF(D22=F22,0)))</f>
        <v>0.11915837578527248</v>
      </c>
      <c r="I22" s="2">
        <f>IF(D22-F22&lt;500,0,IF(D22-F22&gt;500,1,IF(D22-F22=500,1)))</f>
        <v>0</v>
      </c>
      <c r="J22" s="2">
        <f>IF(F22-D22&lt;500,0,IF(F22-D22&gt;500,1,IF(F22-D22=500,1)))</f>
        <v>1</v>
      </c>
      <c r="K22" s="3">
        <f>IF(H22&lt;0.15,0,IF(H22&gt;0.15,1,IF(H22=0.15,1)))</f>
        <v>0</v>
      </c>
      <c r="L22" s="3" t="str">
        <f>IF(H22&lt;15%, "NO","YES")</f>
        <v>NO</v>
      </c>
      <c r="M22" s="3" t="str">
        <f>IF(ABS(G22)&lt;100000, "NO","YES")</f>
        <v>NO</v>
      </c>
      <c r="N22" s="9" t="str">
        <f>IF((L22="YES")*AND(I22+J22&lt;1),"Explanation not required, difference less than £500"," ")</f>
        <v xml:space="preserve"> </v>
      </c>
      <c r="O22" s="12"/>
    </row>
    <row r="23" spans="1:23" ht="15" thickBot="1" x14ac:dyDescent="0.25">
      <c r="D23" s="4"/>
      <c r="F23" s="4"/>
      <c r="G23" s="4"/>
      <c r="H23" s="5"/>
      <c r="K23" s="3"/>
      <c r="L23" s="3"/>
      <c r="M23" s="3"/>
      <c r="O23" s="11"/>
    </row>
    <row r="24" spans="1:23" ht="15" thickBot="1" x14ac:dyDescent="0.25">
      <c r="A24" s="26" t="s">
        <v>9</v>
      </c>
      <c r="B24" s="26"/>
      <c r="C24" s="26"/>
      <c r="D24" s="7">
        <v>299921</v>
      </c>
      <c r="F24" s="7">
        <v>329981</v>
      </c>
      <c r="G24" s="4">
        <f>D24-F24</f>
        <v>-30060</v>
      </c>
      <c r="H24" s="5">
        <f>IF((D24&gt;F24),(D24-F24)/F24,IF(D24&lt;F24,-(D24-F24)/F24,IF(D24=F24,0)))</f>
        <v>9.1096154020989084E-2</v>
      </c>
      <c r="I24" s="2">
        <f>IF(D24-F24&lt;500,0,IF(D24-F24&gt;500,1,IF(D24-F24=500,1)))</f>
        <v>0</v>
      </c>
      <c r="J24" s="2">
        <f>IF(F24-D24&lt;500,0,IF(F24-D24&gt;500,1,IF(F24-D24=500,1)))</f>
        <v>1</v>
      </c>
      <c r="K24" s="3">
        <f>IF(H24&lt;0.15,0,IF(H24&gt;0.15,1,IF(H24=0.15,1)))</f>
        <v>0</v>
      </c>
      <c r="L24" s="3" t="str">
        <f>IF(H24&lt;15%, "NO","YES")</f>
        <v>NO</v>
      </c>
      <c r="M24" s="3" t="str">
        <f>IF(ABS(G24)&lt;100000, "NO","YES")</f>
        <v>NO</v>
      </c>
      <c r="N24" s="9" t="str">
        <f>IF((L24="YES")*AND(I24+J24&lt;1),"Explanation not required, difference less than £500"," ")</f>
        <v xml:space="preserve"> </v>
      </c>
      <c r="O24" s="12"/>
    </row>
    <row r="25" spans="1:23" ht="15" thickBot="1" x14ac:dyDescent="0.25">
      <c r="D25" s="4"/>
      <c r="F25" s="4"/>
      <c r="G25" s="4"/>
      <c r="H25" s="5"/>
      <c r="K25" s="3"/>
      <c r="L25" s="3"/>
      <c r="M25" s="3"/>
      <c r="O25" s="11"/>
    </row>
    <row r="26" spans="1:23" ht="15" thickBot="1" x14ac:dyDescent="0.25">
      <c r="A26" s="26" t="s">
        <v>8</v>
      </c>
      <c r="B26" s="26"/>
      <c r="C26" s="26"/>
      <c r="D26" s="7">
        <v>1657582</v>
      </c>
      <c r="F26" s="7">
        <v>1657582</v>
      </c>
      <c r="G26" s="4">
        <f>D26-F26</f>
        <v>0</v>
      </c>
      <c r="H26" s="5">
        <f>IF((D26&gt;F26),(D26-F26)/F26,IF(D26&lt;F26,-(D26-F26)/F26,IF(D26=F26,0)))</f>
        <v>0</v>
      </c>
      <c r="I26" s="2">
        <f>IF(D26-F26&lt;500,0,IF(D26-F26&gt;500,1,IF(D26-F26=500,1)))</f>
        <v>0</v>
      </c>
      <c r="J26" s="2">
        <f>IF(F26-D26&lt;500,0,IF(F26-D26&gt;500,1,IF(F26-D26=500,1)))</f>
        <v>0</v>
      </c>
      <c r="K26" s="3">
        <f>IF(H26&lt;0.15,0,IF(H26&gt;0.15,1,IF(H26=0.15,1)))</f>
        <v>0</v>
      </c>
      <c r="L26" s="3" t="str">
        <f>IF(H26&lt;15%, "NO","YES")</f>
        <v>NO</v>
      </c>
      <c r="M26" s="3" t="str">
        <f>IF(ABS(G26)&lt;100000, "NO","YES")</f>
        <v>NO</v>
      </c>
      <c r="N26" s="9" t="str">
        <f>IF((L26="YES")*AND(I26+J26&lt;1),"Explanation not required, difference less than £500"," ")</f>
        <v xml:space="preserve"> </v>
      </c>
      <c r="O26" s="12"/>
    </row>
    <row r="27" spans="1:23" ht="15" thickBot="1" x14ac:dyDescent="0.25">
      <c r="D27" s="4"/>
      <c r="F27" s="4"/>
      <c r="G27" s="4"/>
      <c r="H27" s="5"/>
      <c r="K27" s="3"/>
      <c r="L27" s="3"/>
      <c r="M27" s="3"/>
      <c r="O27" s="11"/>
    </row>
    <row r="28" spans="1:23" ht="15" thickBot="1" x14ac:dyDescent="0.25">
      <c r="A28" s="26" t="s">
        <v>6</v>
      </c>
      <c r="B28" s="26"/>
      <c r="C28" s="26"/>
      <c r="D28" s="7">
        <v>0</v>
      </c>
      <c r="F28" s="7">
        <v>0</v>
      </c>
      <c r="G28" s="4">
        <f>D28-F28</f>
        <v>0</v>
      </c>
      <c r="H28" s="5">
        <f>IF((D28&gt;F28),(D28-F28)/F28,IF(D28&lt;F28,-(D28-F28)/F28,IF(D28=F28,0)))</f>
        <v>0</v>
      </c>
      <c r="I28" s="2">
        <f>IF(D28-F28&lt;500,0,IF(D28-F28&gt;500,1,IF(D28-F28=500,1)))</f>
        <v>0</v>
      </c>
      <c r="J28" s="2">
        <f>IF(F28-D28&lt;500,0,IF(F28-D28&gt;500,1,IF(F28-D28=500,1)))</f>
        <v>0</v>
      </c>
      <c r="K28" s="3">
        <f>IF(H28&lt;0.15,0,IF(H28&gt;0.15,1,IF(H28=0.15,1)))</f>
        <v>0</v>
      </c>
      <c r="L28" s="3" t="str">
        <f>IF(H28&lt;15%, "NO","YES")</f>
        <v>NO</v>
      </c>
      <c r="M28" s="3" t="str">
        <f>IF(ABS(G28)&lt;100000, "NO","YES")</f>
        <v>NO</v>
      </c>
      <c r="N28" s="9" t="str">
        <f>IF((L28="YES")*AND(I28+J28&lt;1),"Explanation not required, difference less than £500"," ")</f>
        <v xml:space="preserve"> </v>
      </c>
      <c r="O28" s="12"/>
    </row>
    <row r="29" spans="1:23" x14ac:dyDescent="0.2">
      <c r="H29" s="5"/>
      <c r="K29" s="3"/>
      <c r="L29" s="3"/>
      <c r="M29" s="3"/>
      <c r="O29" s="11"/>
    </row>
    <row r="30" spans="1:23" ht="15" x14ac:dyDescent="0.25">
      <c r="C30" s="10"/>
    </row>
    <row r="31" spans="1:23" ht="15" customHeight="1" x14ac:dyDescent="0.2">
      <c r="P31" s="15"/>
      <c r="Q31" s="15"/>
      <c r="R31" s="15"/>
      <c r="S31" s="15"/>
      <c r="T31" s="15"/>
      <c r="U31" s="15"/>
      <c r="V31" s="15"/>
      <c r="W31" s="15"/>
    </row>
    <row r="32" spans="1:23" ht="18" x14ac:dyDescent="0.25">
      <c r="C32" s="22"/>
      <c r="O32" s="15"/>
      <c r="P32" s="15"/>
      <c r="Q32" s="15"/>
      <c r="R32" s="15"/>
      <c r="S32" s="15"/>
      <c r="T32" s="15"/>
      <c r="U32" s="15"/>
      <c r="V32" s="15"/>
      <c r="W32" s="15"/>
    </row>
    <row r="34" spans="3:3" ht="18" x14ac:dyDescent="0.25">
      <c r="C34" s="22"/>
    </row>
  </sheetData>
  <mergeCells count="12">
    <mergeCell ref="L7:M7"/>
    <mergeCell ref="A26:C26"/>
    <mergeCell ref="A28:C28"/>
    <mergeCell ref="A10:C10"/>
    <mergeCell ref="A12:C12"/>
    <mergeCell ref="A14:C14"/>
    <mergeCell ref="A16:C16"/>
    <mergeCell ref="A4:H4"/>
    <mergeCell ref="A18:C18"/>
    <mergeCell ref="A20:C20"/>
    <mergeCell ref="A1:K1"/>
    <mergeCell ref="A24:C24"/>
  </mergeCells>
  <conditionalFormatting sqref="N10">
    <cfRule type="cellIs" dxfId="0" priority="1" stopIfTrue="1" operator="equal">
      <formula>"Explanation of % variance from PY opening balance not required - Balance brought forward does not agree"</formula>
    </cfRule>
  </conditionalFormatting>
  <pageMargins left="0.70866141732283472" right="0.70866141732283472" top="0.74803149606299213" bottom="0.74803149606299213" header="0.31496062992125984" footer="0.31496062992125984"/>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6" ma:contentTypeDescription="Create a new document." ma:contentTypeScope="" ma:versionID="deb294c4a77975d965cb6f250139bd56">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573ada6f779384b6ae8288e670e8a4f9"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ocumentManagement>
</p:properties>
</file>

<file path=customXml/itemProps1.xml><?xml version="1.0" encoding="utf-8"?>
<ds:datastoreItem xmlns:ds="http://schemas.openxmlformats.org/officeDocument/2006/customXml" ds:itemID="{41A01111-3F67-47C8-825A-2FBB50879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210264-0ABA-4658-B69D-CF67BDD7E8D2}">
  <ds:schemaRefs>
    <ds:schemaRef ds:uri="http://schemas.microsoft.com/sharepoint/v3/contenttype/forms"/>
  </ds:schemaRefs>
</ds:datastoreItem>
</file>

<file path=customXml/itemProps3.xml><?xml version="1.0" encoding="utf-8"?>
<ds:datastoreItem xmlns:ds="http://schemas.openxmlformats.org/officeDocument/2006/customXml" ds:itemID="{638E5E2D-8359-423C-B4BD-314EA3500208}">
  <ds:schemaRefs>
    <ds:schemaRef ds:uri="http://schemas.microsoft.com/office/2006/metadata/properties"/>
    <ds:schemaRef ds:uri="http://schemas.microsoft.com/office/infopath/2007/PartnerControls"/>
    <ds:schemaRef ds:uri="67569244-f879-40f9-924f-0b5754edfb0b"/>
    <ds:schemaRef ds:uri="16a7b4dc-aa79-4dfd-9258-d7ff05a94b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Variances</vt:lpstr>
      <vt:lpstr>Variances!Print_Area</vt:lpstr>
    </vt:vector>
  </TitlesOfParts>
  <Company>Littlejohn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jsheridan</dc:creator>
  <cp:lastModifiedBy>John Flower (Fleckney Parish Council)</cp:lastModifiedBy>
  <cp:lastPrinted>2025-06-09T09:51:43Z</cp:lastPrinted>
  <dcterms:created xsi:type="dcterms:W3CDTF">2012-07-11T10:01:28Z</dcterms:created>
  <dcterms:modified xsi:type="dcterms:W3CDTF">2025-06-09T11:44:21Z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56554600</vt:r8>
  </property>
  <property fmtid="{D5CDD505-2E9C-101B-9397-08002B2CF9AE}" pid="4" name="MediaServiceImageTags">
    <vt:lpwstr/>
  </property>
</Properties>
</file>